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Default Extension="vml" ContentType="application/vnd.openxmlformats-officedocument.vmlDrawing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codeName="ЭтаКнига"/>
  <bookViews>
    <workbookView xWindow="32760" yWindow="32760" windowWidth="28800" windowHeight="11565" tabRatio="887" firstSheet="2" activeTab="2"/>
  </bookViews>
  <sheets>
    <sheet name="Списки" sheetId="36" state="hidden" r:id="rId2"/>
    <sheet name="списки по разделам" sheetId="32" state="hidden" r:id="rId3"/>
    <sheet name="Ошибки" sheetId="19" r:id="rId4"/>
    <sheet name="Титул" sheetId="1" r:id="rId5"/>
    <sheet name="Раздел 1" sheetId="3" r:id="rId6"/>
    <sheet name="Раздел 2" sheetId="33" r:id="rId7"/>
    <sheet name="Раздел 3" sheetId="39" r:id="rId8"/>
    <sheet name="Раздел 4" sheetId="37" r:id="rId9"/>
    <sheet name="Раздел 5" sheetId="38" r:id="rId10"/>
    <sheet name="Раздел 6" sheetId="34" r:id="rId11"/>
    <sheet name="Раздел 7" sheetId="5" r:id="rId12"/>
    <sheet name="Раздел 8" sheetId="43" r:id="rId13"/>
    <sheet name="Раздел 9" sheetId="8" r:id="rId14"/>
    <sheet name="Раздел 10" sheetId="9" r:id="rId15"/>
    <sheet name="Раздел 11" sheetId="10" r:id="rId16"/>
    <sheet name="Раздел 12" sheetId="41" r:id="rId17"/>
    <sheet name="Раздел 13" sheetId="44" r:id="rId18"/>
    <sheet name="Раздел 14" sheetId="45" r:id="rId19"/>
    <sheet name="Раздел 15" sheetId="12" r:id="rId20"/>
    <sheet name="Раздел 16" sheetId="42" r:id="rId21"/>
    <sheet name="Раздел 17" sheetId="35" r:id="rId22"/>
    <sheet name="Раздел 18" sheetId="14" r:id="rId23"/>
    <sheet name="Раздел 19" sheetId="46" r:id="rId24"/>
    <sheet name="Раздел 20" sheetId="47" r:id="rId25"/>
    <sheet name="Раздел 21" sheetId="48" r:id="rId26"/>
    <sheet name="Раздел 22" sheetId="28" r:id="rId27"/>
    <sheet name="Раздел 23" sheetId="29" r:id="rId28"/>
    <sheet name="Подпись" sheetId="15" r:id="rId29"/>
    <sheet name="ПЕЧАТЬ стр.1" sheetId="20" r:id="rId30"/>
    <sheet name="ПЕЧАТЬ стр.2" sheetId="21" r:id="rId31"/>
    <sheet name="ПЕЧАТЬ стр.3" sheetId="49" r:id="rId32"/>
    <sheet name="ПЕЧАТЬ стр.4" sheetId="50" r:id="rId33"/>
    <sheet name="ПЕЧАТЬ стр.5" sheetId="51" r:id="rId34"/>
    <sheet name="ПЕЧАТЬ стр.6" sheetId="52" r:id="rId35"/>
    <sheet name="ПЕЧАТЬ стр. 7" sheetId="59" r:id="rId36"/>
    <sheet name="ПЕЧАТЬ стр.8" sheetId="54" r:id="rId37"/>
    <sheet name="ПЕЧАТЬ стр. 9" sheetId="56" r:id="rId38"/>
    <sheet name="ПЕЧАТЬ стр.10" sheetId="57" r:id="rId39"/>
    <sheet name="ПЕЧАТЬ стр.11" sheetId="58" r:id="rId40"/>
    <sheet name="ПЕЧАТЬ стр.12" sheetId="60" r:id="rId41"/>
    <sheet name="ПЕЧАТЬ стр. 13" sheetId="62" r:id="rId42"/>
    <sheet name="ПЕЧАТЬ стр. 14" sheetId="73" r:id="rId43"/>
    <sheet name="ПЕЧАТЬ стр. 15" sheetId="68" r:id="rId44"/>
    <sheet name="ПЕЧАТЬ стр. 16" sheetId="70" r:id="rId45"/>
    <sheet name="ПЕЧАТЬ стр. 17" sheetId="72" r:id="rId46"/>
  </sheets>
  <definedNames>
    <definedName name="_xlnm._FilterDatabase" localSheetId="2" hidden="1">Ошибки!$A$1:$I$2181</definedName>
    <definedName name="_xlnm._FilterDatabase" localSheetId="1" hidden="1">'списки по разделам'!$E$1:$Q$470</definedName>
    <definedName name="D_R1">'Раздел 1'!$C$3:$D$8</definedName>
    <definedName name="D_R10">'Раздел 10'!$C$4:$N$26</definedName>
    <definedName name="D_R11">'Раздел 11'!$C$4:$Q$26</definedName>
    <definedName name="D_R12">'Раздел 12'!$C$4:$E$25</definedName>
    <definedName name="D_R13">'Раздел 13'!$C$4:$Y$6</definedName>
    <definedName name="D_R14">'Раздел 14'!$C$4:$L$5</definedName>
    <definedName name="D_R15">'Раздел 15'!$C$3:$D$24</definedName>
    <definedName name="D_R16">'Раздел 16'!$C$4:$I$8</definedName>
    <definedName name="D_R17">'Раздел 17'!$C$3:$D$11</definedName>
    <definedName name="D_R18">'Раздел 18'!$C$3:$E$14</definedName>
    <definedName name="D_R19">'Раздел 19'!$C$3:$E$14</definedName>
    <definedName name="D_R2">'Раздел 2'!$C$3:$D$8</definedName>
    <definedName name="D_R20">'Раздел 20'!$C$3:$E$9</definedName>
    <definedName name="D_R21">'Раздел 21'!$O$5:$X$15</definedName>
    <definedName name="D_R22">'Раздел 22'!$C$3:$D$15</definedName>
    <definedName name="D_R23">'Раздел 23'!$C$3:$D$9</definedName>
    <definedName name="D_R3">'Раздел 3'!$C$3:$D$57</definedName>
    <definedName name="D_R4">'Раздел 4'!$C$4:$I$27</definedName>
    <definedName name="D_R5">'Раздел 5'!$C$4:$I$27</definedName>
    <definedName name="D_R6">'Раздел 6'!$C$4:$N$27</definedName>
    <definedName name="D_R7">'Раздел 7'!$C$4:$L$16</definedName>
    <definedName name="D_R8">'Раздел 8'!$C$5:$N$27</definedName>
    <definedName name="D_R9">'Раздел 9'!$C$4:$K$29</definedName>
    <definedName name="email">Подпись!$F$3</definedName>
    <definedName name="P_3">Титул!$A$19</definedName>
    <definedName name="P_5">Титул!$B$19</definedName>
    <definedName name="phone">Подпись!$B$3</definedName>
    <definedName name="razdel_01">'Раздел 13'!$E$4:$Y$6</definedName>
    <definedName name="razdel_02">'Раздел 14'!$E$4:$L$5</definedName>
    <definedName name="razdel_17">'Раздел 21'!$P$5:$X$15</definedName>
    <definedName name="responsible_fio">Подпись!$D$1</definedName>
    <definedName name="responsible_post">Подпись!$B$1</definedName>
    <definedName name="ДетскийСад">Титул!$C$14</definedName>
    <definedName name="НаименованияСписков">'списки по разделам'!$B$2:$B$29</definedName>
    <definedName name="_xlnm.Print_Area" localSheetId="40">'ПЕЧАТЬ стр. 13'!$A$1:$K$33</definedName>
    <definedName name="_xlnm.Print_Area" localSheetId="41">'ПЕЧАТЬ стр. 14'!$A$1:$I$27</definedName>
    <definedName name="_xlnm.Print_Area" localSheetId="42">'ПЕЧАТЬ стр. 15'!$A$1:$H$24</definedName>
    <definedName name="_xlnm.Print_Area" localSheetId="43">'ПЕЧАТЬ стр. 16'!$A$15:$X$49</definedName>
    <definedName name="_xlnm.Print_Area" localSheetId="44">'ПЕЧАТЬ стр. 17'!$A$1:$F$15</definedName>
    <definedName name="_xlnm.Print_Area" localSheetId="34">'ПЕЧАТЬ стр. 7'!$A$1:$N$27</definedName>
    <definedName name="_xlnm.Print_Area" localSheetId="36">'ПЕЧАТЬ стр. 9'!$A$1:$M$26</definedName>
    <definedName name="_xlnm.Print_Area" localSheetId="37">'ПЕЧАТЬ стр.10'!$A$1:$P$26</definedName>
    <definedName name="_xlnm.Print_Area" localSheetId="38">'ПЕЧАТЬ стр.11'!$A$1:$D$25</definedName>
    <definedName name="_xlnm.Print_Area" localSheetId="39">'ПЕЧАТЬ стр.12'!$A$1:$X$12</definedName>
    <definedName name="_xlnm.Print_Area" localSheetId="29">'ПЕЧАТЬ стр.2'!$A$1:$DR$78</definedName>
    <definedName name="_xlnm.Print_Area" localSheetId="30">'ПЕЧАТЬ стр.3'!$A$1:$H$28</definedName>
    <definedName name="_xlnm.Print_Area" localSheetId="31">'ПЕЧАТЬ стр.4'!$A$1:$H$28</definedName>
    <definedName name="_xlnm.Print_Area" localSheetId="32">'ПЕЧАТЬ стр.5'!$A$1:$M$27</definedName>
    <definedName name="_xlnm.Print_Area" localSheetId="33">'ПЕЧАТЬ стр.6'!$A$1:$K$28</definedName>
    <definedName name="_xlnm.Print_Area" localSheetId="35">'ПЕЧАТЬ стр.8'!$A$1:$J$29</definedName>
    <definedName name="_xlnm.Print_Area" localSheetId="25">'Раздел 22'!$A$1:$D$15</definedName>
    <definedName name="раздел_1_2">'списки по разделам'!$E$3:$I$469</definedName>
    <definedName name="Район">Титул!$C$13</definedName>
    <definedName name="Районы">'списки по разделам'!$A$2:$A$29</definedName>
    <definedName name="РуководительФИО">Подпись!$B$6</definedName>
    <definedName name="Сады">'списки по разделам'!$G$3:$AJ$469</definedName>
    <definedName name="СписокРазделовДляВыгрузки">Списки!$C$6:$D$53</definedName>
    <definedName name="Условия">Ошибки!$A$2:$B$17</definedName>
    <definedName name="Учреждения_Бабаевский">'списки по разделам'!$E$2:$E$10</definedName>
    <definedName name="Учреждения_Бабушкинский">'списки по разделам'!$E$11:$E$20</definedName>
    <definedName name="Учреждения_Белозерский">'списки по разделам'!$E$21:$E$31</definedName>
    <definedName name="Учреждения_Вашкинский">'списки по разделам'!$E$32:$E$36</definedName>
    <definedName name="Учреждения_Великоустюгский">'списки по разделам'!$E$37:$E$69</definedName>
    <definedName name="Учреждения_Верховажский">'списки по разделам'!$E$70:$E$80</definedName>
    <definedName name="Учреждения_Вожегодский">'списки по разделам'!$E$81:$E$87</definedName>
    <definedName name="Учреждения_Вологодский">'списки по разделам'!$E$88:$E$112</definedName>
    <definedName name="Учреждения_Вытегорский">'списки по разделам'!$E$113:$E$125</definedName>
    <definedName name="Учреждения_г_Вологда">'списки по разделам'!$E$310:$E$393</definedName>
    <definedName name="Учреждения_г_Череповец">'списки по разделам'!$E$394:$E$476</definedName>
    <definedName name="Учреждения_Грязовецкий">'списки по разделам'!$E$126:$E$148</definedName>
    <definedName name="Учреждения_Кадуйский">'списки по разделам'!$E$149:$E$155</definedName>
    <definedName name="Учреждения_Кирилловский">'списки по разделам'!$E$156:$E$163</definedName>
    <definedName name="Учреждения_Кич_Городецкий">'списки по разделам'!$E$164:$E$171</definedName>
    <definedName name="Учреждения_Междуреченский">'списки по разделам'!$E$172:$E$177</definedName>
    <definedName name="Учреждения_Никольский">'списки по разделам'!$E$178:$E$189</definedName>
    <definedName name="Учреждения_Нюксенский">'списки по разделам'!$E$190:$E$194</definedName>
    <definedName name="Учреждения_Сокольский">'списки по разделам'!$E$195:$E$219</definedName>
    <definedName name="Учреждения_Сямженский">'списки по разделам'!$E$220:$E$225</definedName>
    <definedName name="Учреждения_Тарногский">'списки по разделам'!$E$226:$E$234</definedName>
    <definedName name="Учреждения_Тотемский">'списки по разделам'!$E$235:$E$248</definedName>
    <definedName name="Учреждения_Усть_Кубинский">'списки по разделам'!$E$249:$E$250</definedName>
    <definedName name="Учреждения_Устюженский">'списки по разделам'!$E$251:$E$262</definedName>
    <definedName name="Учреждения_Харовский">'списки по разделам'!$E$263:$E$274</definedName>
    <definedName name="Учреждения_Чагодощенский">'списки по разделам'!$E$275:$E$283</definedName>
    <definedName name="Учреждения_Череповецкий">'списки по разделам'!$E$284:$E$299</definedName>
    <definedName name="Учреждения_Шекснинский">'списки по разделам'!$E$300:$E$309</definedName>
  </definedNames>
  <calcPr fullCalcOnLoad="1" refMode="R1C1"/>
</workbook>
</file>

<file path=xl/calcChain.xml><?xml version="1.0" encoding="utf-8"?>
<calcChain xmlns="http://schemas.openxmlformats.org/spreadsheetml/2006/main">
  <c r="H2180" i="19" l="1"/>
</calcChain>
</file>

<file path=xl/sharedStrings.xml><?xml version="1.0" encoding="utf-8"?>
<sst xmlns="http://schemas.openxmlformats.org/spreadsheetml/2006/main" count="7942" uniqueCount="4228">
  <si>
    <t>Форма № 85-К</t>
  </si>
  <si>
    <t>ФЕДЕРАЛЬНОЕ СТАТИСТИЧЕСКОЕ НАБЛЮДЕНИЕ</t>
  </si>
  <si>
    <t>КОНФИДЕНЦИАЛЬНОСТЬ ГАРАНТИРУЕТСЯ ПОЛУЧАТЕЛЕМ ИНФОРМАЦИИ</t>
  </si>
  <si>
    <t xml:space="preserve"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
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
</t>
  </si>
  <si>
    <t>СВЕДЕНИЯ О ДЕЯТЕЛЬНОСТИ ОРГАНИЗАЦИИ, ОСУЩЕСТВЛЯЮЩЕЙ   ОБРАЗОВАТЕЛЬНУЮ ДЕЯТЕЛЬНОСТЬ ПО ОБРАЗОВАТЕЛЬНЫМ ПРОГРАММАМ ДОШКОЛЬНОГО ОБРАЗОВАНИЯ, ПРИСМОТР И УХОД ЗА ДЕТЬМИ</t>
  </si>
  <si>
    <t>годовой</t>
  </si>
  <si>
    <t xml:space="preserve">Почтовый адрес   </t>
  </si>
  <si>
    <t>Код формы по ОКУД</t>
  </si>
  <si>
    <t>Код</t>
  </si>
  <si>
    <t>отчитывающейся организации по ОКПО</t>
  </si>
  <si>
    <t>1</t>
  </si>
  <si>
    <t>2</t>
  </si>
  <si>
    <t>3</t>
  </si>
  <si>
    <t>4</t>
  </si>
  <si>
    <t>5</t>
  </si>
  <si>
    <t>0609506</t>
  </si>
  <si>
    <t>Наименование</t>
  </si>
  <si>
    <t>№ строки</t>
  </si>
  <si>
    <t>6</t>
  </si>
  <si>
    <t>7</t>
  </si>
  <si>
    <t>8</t>
  </si>
  <si>
    <t>9</t>
  </si>
  <si>
    <t>10</t>
  </si>
  <si>
    <t>группы общеразвивающей направленности</t>
  </si>
  <si>
    <t>11</t>
  </si>
  <si>
    <t>группы оздоровительной направленности</t>
  </si>
  <si>
    <t>12</t>
  </si>
  <si>
    <t>13</t>
  </si>
  <si>
    <t>для часто болеющих детей</t>
  </si>
  <si>
    <t>14</t>
  </si>
  <si>
    <t>группы комбинированной направленности</t>
  </si>
  <si>
    <t>15</t>
  </si>
  <si>
    <t>группы для детей раннего возраста</t>
  </si>
  <si>
    <t>16</t>
  </si>
  <si>
    <t>группы по присмотру и уходу</t>
  </si>
  <si>
    <t>семейные дошкольные группы</t>
  </si>
  <si>
    <t>по присмотру и уходу</t>
  </si>
  <si>
    <t>Численность воспитанников - всего</t>
  </si>
  <si>
    <t xml:space="preserve">  из них - девочки</t>
  </si>
  <si>
    <t>Всего</t>
  </si>
  <si>
    <t>Численность воспитанников, человек</t>
  </si>
  <si>
    <t xml:space="preserve">  из них педагогическое</t>
  </si>
  <si>
    <t>среднее профессиональное образование по программам подготовки специалистов среднего звена</t>
  </si>
  <si>
    <t>Из гр.3 - женщины</t>
  </si>
  <si>
    <t xml:space="preserve"> старшие воспитатели</t>
  </si>
  <si>
    <t xml:space="preserve"> музыкальные руководители</t>
  </si>
  <si>
    <t xml:space="preserve"> инструкторы по физической культуре</t>
  </si>
  <si>
    <t xml:space="preserve"> учителя - логопеды</t>
  </si>
  <si>
    <t xml:space="preserve"> учителя - дефектологи</t>
  </si>
  <si>
    <t xml:space="preserve"> педагоги - психологи</t>
  </si>
  <si>
    <t xml:space="preserve"> социальные педагоги</t>
  </si>
  <si>
    <t xml:space="preserve"> педагоги - организаторы</t>
  </si>
  <si>
    <t>педагоги дополнительного образования</t>
  </si>
  <si>
    <t xml:space="preserve"> другие педагогические работники</t>
  </si>
  <si>
    <t xml:space="preserve">  25-29</t>
  </si>
  <si>
    <t xml:space="preserve">  30-34</t>
  </si>
  <si>
    <t xml:space="preserve"> 35-39</t>
  </si>
  <si>
    <t xml:space="preserve">  40-44</t>
  </si>
  <si>
    <t xml:space="preserve"> 45-49</t>
  </si>
  <si>
    <t xml:space="preserve"> 50-54</t>
  </si>
  <si>
    <t xml:space="preserve"> 55-59</t>
  </si>
  <si>
    <t xml:space="preserve"> 60-64</t>
  </si>
  <si>
    <t xml:space="preserve"> 65 и более</t>
  </si>
  <si>
    <t xml:space="preserve">  от 3 до 5</t>
  </si>
  <si>
    <t xml:space="preserve">  от 5 до 10</t>
  </si>
  <si>
    <t>от 10 до 15</t>
  </si>
  <si>
    <t>от 15 до 20</t>
  </si>
  <si>
    <t xml:space="preserve">  20 и более</t>
  </si>
  <si>
    <t xml:space="preserve">  Всего</t>
  </si>
  <si>
    <t>Должностное лицо, ответственное за предоставление статистической информации (лицо, уполномоченное предоставлять статистическую информацию от имени юридического лица или от имени гражданина, осуществляющего предпринимательскую деятельность без образования юридического лица)</t>
  </si>
  <si>
    <t>(должность)</t>
  </si>
  <si>
    <t>(ФИО)</t>
  </si>
  <si>
    <t>(подпись)</t>
  </si>
  <si>
    <t>(номер контактного телефона)</t>
  </si>
  <si>
    <t>(дата составления документа)</t>
  </si>
  <si>
    <t>101</t>
  </si>
  <si>
    <t>102</t>
  </si>
  <si>
    <t>(e-mail)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</si>
  <si>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13.05.1992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</si>
  <si>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</si>
  <si>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СВЕДЕНИЯ О ДЕЯТЕЛЬНОСТИ ОРГАНИЗАЦИИ, ОСУЩЕСТВЛЯЮЩЕЙ ОБРАЗОВАТЕЛЬНУЮ
ДЕЯТЕЛЬНОСТЬ ПО ОБРАЗОВАТЕЛЬНЫМ ПРОГРАММАМ ДОШКОЛЬНОГО ОБРАЗОВАНИЯ,
ПРИСМОТР И УХОД ЗА ДЕТЬМИ</t>
  </si>
  <si>
    <t>Предоставляют:</t>
  </si>
  <si>
    <t>Сроки предоставления</t>
  </si>
  <si>
    <t>юридические лица, осуществляющие образовательную деятельность по образовательным</t>
  </si>
  <si>
    <t>программам дошкольного образования, присмотр и уход за детьми:</t>
  </si>
  <si>
    <t>-</t>
  </si>
  <si>
    <t xml:space="preserve">территориальному органу Росстата в субъекте Российской Федерации </t>
  </si>
  <si>
    <t>по установленному им адресу</t>
  </si>
  <si>
    <t xml:space="preserve">от </t>
  </si>
  <si>
    <t>№</t>
  </si>
  <si>
    <t>Годовая</t>
  </si>
  <si>
    <t>Наименование отчитывающейся организации</t>
  </si>
  <si>
    <t>Почтовый адрес</t>
  </si>
  <si>
    <t>Код
формы
по ОКУД</t>
  </si>
  <si>
    <t>отчитывающейся организации по ОКПО 
(для территориально обособленного подразделения - идентификационный номер)</t>
  </si>
  <si>
    <t>Наименование показателя</t>
  </si>
  <si>
    <t>№
строки</t>
  </si>
  <si>
    <t>всего</t>
  </si>
  <si>
    <t>с ограниченными возможностями здоровья</t>
  </si>
  <si>
    <t>с нарушением речи</t>
  </si>
  <si>
    <t>с нарушением зрения</t>
  </si>
  <si>
    <t>с нарушением интеллекта</t>
  </si>
  <si>
    <t>с задержкой психического развития</t>
  </si>
  <si>
    <t>с нарушением опорно-двигательного аппарата</t>
  </si>
  <si>
    <t>со сложным дефектом</t>
  </si>
  <si>
    <t>другого профиля</t>
  </si>
  <si>
    <t>Наименование показателей</t>
  </si>
  <si>
    <t>7 и старше</t>
  </si>
  <si>
    <t>из них - девочки</t>
  </si>
  <si>
    <t>Наименование
показателей</t>
  </si>
  <si>
    <t>высшее</t>
  </si>
  <si>
    <t>старшие воспитатели</t>
  </si>
  <si>
    <t>до 3</t>
  </si>
  <si>
    <t xml:space="preserve">Наименование отчитывающейся организации 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</si>
  <si>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</si>
  <si>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</si>
  <si>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</si>
  <si>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</si>
  <si>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</si>
  <si>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</si>
  <si>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</si>
  <si>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</si>
  <si>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</si>
  <si>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</si>
  <si>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ОКПО</t>
  </si>
  <si>
    <t>коммуникационного оборудования</t>
  </si>
  <si>
    <t>на приобретение программного обеспечения, адаптацию и доработку программного обеспечения, выполненные собственными силами</t>
  </si>
  <si>
    <t>в том числе российского программного обеспечения</t>
  </si>
  <si>
    <t>на оплату услуг электросвязи</t>
  </si>
  <si>
    <t xml:space="preserve">Внешние затраты на внедрение и использование цифровых технологий </t>
  </si>
  <si>
    <t>средства бюджетов всех уровней</t>
  </si>
  <si>
    <t>прочие привлеченные средства</t>
  </si>
  <si>
    <t>физических лиц</t>
  </si>
  <si>
    <t>МБДОУ "ДЕТСКИЙ САД ОВ №1"</t>
  </si>
  <si>
    <t>МБДОУ "ДЕТСКИЙ САД ОВ №4"</t>
  </si>
  <si>
    <t>МБДОУ "БОРИСОВСКИЙ ДС ОВ "ЛЕНОК"</t>
  </si>
  <si>
    <t>МБОУ "ПЯЖЕЛСКАЯ ООШ"</t>
  </si>
  <si>
    <t>МБОУ "САНИНСКАЯ ООШ"</t>
  </si>
  <si>
    <t>МБОУ "ТИМОШИНСКАЯ ООШ"</t>
  </si>
  <si>
    <t>МБОУ "ТОРОПОВСКАЯ ООШ"</t>
  </si>
  <si>
    <t>МБОУ "ВАСИЛЬЕВСКАЯ ООШ"</t>
  </si>
  <si>
    <t>МБОУ "ПОДБОЛОТНАЯ СОШ"</t>
  </si>
  <si>
    <t>МБОУ "РОСЛЯТИНСКАЯ СОШ"</t>
  </si>
  <si>
    <t>МБОУ "ЗАЙЧИКОВСКАЯ ОШ"</t>
  </si>
  <si>
    <t>МБДОУ "КРАСОТИНСКИЙ ДЕТСКИЙ САД"</t>
  </si>
  <si>
    <t>МОУ "АНТУШЕВСКАЯ СШ"</t>
  </si>
  <si>
    <t>МОУ "БУБРОВСКАЯ ШКОЛА"</t>
  </si>
  <si>
    <t>МОУ "ГЛУШКОВСКАЯ ОШ"</t>
  </si>
  <si>
    <t>МОУ "МАЭКОВСКАЯ ШКОЛА-САД"</t>
  </si>
  <si>
    <t>МОУ МОНДОМСКАЯ СШ</t>
  </si>
  <si>
    <t>МОУ "ШОЛЬСКАЯ СШ"</t>
  </si>
  <si>
    <t>БОУ "АНДРЕЕВСКАЯ ОШ"</t>
  </si>
  <si>
    <t>БОУ "НОВОКЕМСКАЯ ОШ"</t>
  </si>
  <si>
    <t>БДОУ "ДЕТСКИЙ САД "РАДУГА"</t>
  </si>
  <si>
    <t>БОУ "ПОКРОВСКАЯ ОШ"</t>
  </si>
  <si>
    <t>МБДОУ "ВАСИЛЬЕВСКИЙ ДЕТСКИЙ САД"</t>
  </si>
  <si>
    <t>МБОУ "ЛОМОВАТСКАЯ ООШ"</t>
  </si>
  <si>
    <t>МБДОУ "БЛАГОВЕЩЕНСКИЙ ДЕТСКИЙ САД"</t>
  </si>
  <si>
    <t>МБДОУ "ПЕГАНОВСКИЙ ДЕТСКИЙ САД"</t>
  </si>
  <si>
    <t>МБОУ "ПОЛДАРСКАЯ СОШ"</t>
  </si>
  <si>
    <t>МБОУ "ОРЛОВСКАЯ ООШ"</t>
  </si>
  <si>
    <t>МБДОУ "ДЕТСКИЙ САД "ВАСИЛЁК""</t>
  </si>
  <si>
    <t>МБОУ "СУСОЛОВСКАЯ ООШ"</t>
  </si>
  <si>
    <t>МБОУ "ТЕПЛОГОРСКАЯ ООШ"</t>
  </si>
  <si>
    <t>МБОУ "МОРОЗОВСКАЯ СОШ"</t>
  </si>
  <si>
    <t>МБОУ "УСТЬ-АЛЕКСЕЕВСКАЯ СОШ"</t>
  </si>
  <si>
    <t>МБДОУ "АРИСТОВСКИЙ ДЕТСКИЙ САД"</t>
  </si>
  <si>
    <t>МБДОУ "ЮДИНСКИЙ ДЕТСКИЙ САД"</t>
  </si>
  <si>
    <t>МБДОУ "СТРИГОВСКИЙ ДЕТСКИЙ САД"</t>
  </si>
  <si>
    <t>МБДОУ "ДЕТСКИЙ САД №2  "СОЛНЫШКО"</t>
  </si>
  <si>
    <t>МБОУ "ВЕРХОВСКАЯ ШКОЛА"</t>
  </si>
  <si>
    <t>МБОУ "КЛИМУШИНСКАЯ НАЧАЛЬНАЯ ШКОЛА - ДЕТСКИЙ САД"</t>
  </si>
  <si>
    <t>МБОУ "МОРОЗОВСКАЯ ШКОЛА"</t>
  </si>
  <si>
    <t>МБОУ "ЧУШЕВИЦКАЯ СРЕДНЯЯ ШКОЛА"</t>
  </si>
  <si>
    <t>МБОУ "ПОДСОСЕНСКАЯ НАЧАЛЬНАЯ ШКОЛА - ДЕТСКИЙ САД"</t>
  </si>
  <si>
    <t>МБОУ "ШЕЛОТСКАЯ ОСНОВНАЯ ШКОЛА ИМЕНИ Н.Е. ПЕТУХОВА"</t>
  </si>
  <si>
    <t>МБДОУ "ДЕТСКИЙ САД №2 "СКАЗКА"</t>
  </si>
  <si>
    <t>МБДОУ "ДЕТСКИЙ САД №1 СОЛНЫШКО"</t>
  </si>
  <si>
    <t>МБОУ "БЕКЕТОВСКАЯ ШКОЛА"</t>
  </si>
  <si>
    <t>МБОУ "КАДНИКОВСКАЯ ШКОЛА"</t>
  </si>
  <si>
    <t>МБОУ "ВЕРХНЕ-КУБИНСКАЯ ШКОЛА"</t>
  </si>
  <si>
    <t>МБОУ "ТИГИНСКАЯ ШКОЛА"</t>
  </si>
  <si>
    <t>МБОУ "ЯВЕНГСКАЯ ШКОЛА"</t>
  </si>
  <si>
    <t>БДОУ ВМР  "ДЕТСКИЙ САД "ГАРМОНИЯ"</t>
  </si>
  <si>
    <t>БДОУ ВМР "ДЕТСКИЙ САД "КОРАБЛИК" ОБЩЕРАЗВИВАЮЩЕГО ВИДА"</t>
  </si>
  <si>
    <t>БДОУ ВМР "ДЕТСКИЙ САД "КОЛОКОЛЬЧИК"</t>
  </si>
  <si>
    <t>БДОУ ВМР "ДЕТСКИЙ САД КОМБИНИРОВАННОГО ВИДА "СОЛНЫШКО"</t>
  </si>
  <si>
    <t>МБОУ "АНДОМСКАЯ СОШ"</t>
  </si>
  <si>
    <t>МБОУ "КОВЖИНСКАЯ СОШ"</t>
  </si>
  <si>
    <t>МБОУ "БЕЛОУСОВСКАЯ ОСНОВНАЯ ОБЩЕОБРАЗОВАТЕЛЬНАЯ ШКОЛА"</t>
  </si>
  <si>
    <t>БДОУ ВМР "ДЕВЯТИНСКИЙ ДЕТСКИЙ САД"</t>
  </si>
  <si>
    <t>БДОУ ВМР "БЕЛОРУЧЕЙСКИЙ ДЕТСКИЙ САД"</t>
  </si>
  <si>
    <t>МБОУ "ОЛЬХОВСКАЯ ОСНОВНАЯ ОБЩЕОБРАЗОВАТЕЛЬНАЯ ШКОЛА"</t>
  </si>
  <si>
    <t>МБОУ "МЕГОРСКАЯ СРЕДНЯЯ ОБЩЕОБРАЗОВАТЕЛЬНАЯ ШКОЛА"</t>
  </si>
  <si>
    <t>МБОУ "ОШТИНСКАЯ СРЕДНЯЯ ШКОЛА"</t>
  </si>
  <si>
    <t>МБОУ "СИДОРОВСКАЯ ШКОЛА"</t>
  </si>
  <si>
    <t>МБДОУ "ДЕТСКИЙ САД №4 "СОЛНЫШКО"</t>
  </si>
  <si>
    <t>МБДОУ "ДЕТСКИЙ САД №15 "БУРАТИНО"</t>
  </si>
  <si>
    <t>МБДОУ "ДЕТСКИЙ САД №12 "РОДНИЧОК"</t>
  </si>
  <si>
    <t>МБОУ "МАЗСКАЯ ОШ"</t>
  </si>
  <si>
    <t>БОУ КМР "АЛЁШИНСКАЯ ОШ"</t>
  </si>
  <si>
    <t>БОУ КМР "ГОРИЦКАЯ СШ"</t>
  </si>
  <si>
    <t>БДОУ КМР ВО "ТАЛИЦКИЙ ДЕТСКИЙ САД"</t>
  </si>
  <si>
    <t>БДОУ ДЕТСКИЙ САД "БЕРЕЗКА"</t>
  </si>
  <si>
    <t>БДОУ ДЕТСКИЙ САД "УЛЫБКА"</t>
  </si>
  <si>
    <t>БДОУ ДЕТСКИЙ САД "СОЛНЫШКО"</t>
  </si>
  <si>
    <t>БДОУ "ДЕТСКИЙ САД КОМБИНИРОВАННОГО ВИДА "АЛЕНУШКА "</t>
  </si>
  <si>
    <t>БДОУ ДЕТСКИЙ САД  "ИВУШКА "</t>
  </si>
  <si>
    <t>БОУ "ЗАХАРОВСКАЯ НАЧАЛЬНАЯ ШКОЛА -ДЕТСКИЙ САД"</t>
  </si>
  <si>
    <t>БДОУ "ДЕТСКИЙ САД "РЯБИНКА"</t>
  </si>
  <si>
    <t>МБОУ "БОТАНОВСКАЯ ОШ"</t>
  </si>
  <si>
    <t>МБОУ "ВРАГОВСКАЯ НШ - ДЕТСКИЙ САД"</t>
  </si>
  <si>
    <t>МБОУ "СТАРОСЕЛЬСКАЯ ООШ"</t>
  </si>
  <si>
    <t>МБДОУ "ШУЙСКИЙ ДЕТСКИЙ САД"</t>
  </si>
  <si>
    <t>МБОУ "ТУРОВЕЦКАЯ ООШ"</t>
  </si>
  <si>
    <t>МБОУ "ШЕЙБУХТОВСКАЯ ООШ"</t>
  </si>
  <si>
    <t>МБДОУ "ДЕТСКИЙ САД №3 "РОДНИЧОК"</t>
  </si>
  <si>
    <t>МБДОУ "ДЕТСКИЙ САД №5 "ТЕРЕМОК"</t>
  </si>
  <si>
    <t>МБДОУ "БОРКОВСКОЙ ДЕТСКИЙ САД "ГОЛУБОК"</t>
  </si>
  <si>
    <t>МБОУ "ДУНИЛОВСКАЯ ООШ"</t>
  </si>
  <si>
    <t>МБДОУ "КОЖАЕВСКИЙ ДЕТСКИЙ САД "ВАСИЛЁК"</t>
  </si>
  <si>
    <t>МБДОУ "ОСИНОВСКИЙ ДЕТСКИЙ САД "КОЛОСОК"</t>
  </si>
  <si>
    <t>БДОУ "ЦЕНТР РАЗВИТИЯ РЕБЁНКА - НЮКСЕНСКИЙ ДС"</t>
  </si>
  <si>
    <t>БДОУ "СПАССКИЙ ДЕТСКИЙ САД"</t>
  </si>
  <si>
    <t>БДОУ "ЗАБОРСКИЙ ДЕТСКИЙ САД"</t>
  </si>
  <si>
    <t>БДОУ "ТАРНОГСКИЙ ДЕТСКИЙ САД ОБЩЕРАЗВИВАЮЩЕГО ВИДА №1 "ТЕРЕМОК"</t>
  </si>
  <si>
    <t>БДОУ "ТАРНОГСКИЙ ДЕТСКИЙ САД №3 "УЛЫБКА"</t>
  </si>
  <si>
    <t>БДОУ "ТАРНОГСКИЙ ДЕТСКИЙ САД КОМБИНИРОВАННОГО ВИДА № 2 "СОЛНЫШКО"</t>
  </si>
  <si>
    <t>БДОУ "АФОНОВСКИЙ ДЕТСКИЙ САД"</t>
  </si>
  <si>
    <t>БДОУ "СЛУДНОВСКИЙ ДЕТСКИЙ САД"</t>
  </si>
  <si>
    <t>МБДОУ "ТОТЕМСКИЙ ДЕТСКИЙ САД №7 "СОЛНЫШКО"</t>
  </si>
  <si>
    <t>МБДОУ "ТОТЕМСКИЙ ДЕТСКИЙ САД №5 "КОРАБЛИК"</t>
  </si>
  <si>
    <t>МБДОУ "ТОТЕМСКИЙ ДЕТСКИЙ САД  № 9 "СКАЗКА"</t>
  </si>
  <si>
    <t>МБДОУ "ТОТЕМСКИЙ ДЕТСКИЙ САД №1 "РОСИНКА"</t>
  </si>
  <si>
    <t>МБОУ "ВЕЛИКОДВОРСКАЯ ООШ"</t>
  </si>
  <si>
    <t>МБОУ "ВЕРХНЕТОЛШМЕНСКАЯ ООШ"</t>
  </si>
  <si>
    <t>МБОУ  "ВОЖБАЛЬСКАЯ ООШ"</t>
  </si>
  <si>
    <t>МБОУ "КАЛИНИНСКАЯ ООШ"</t>
  </si>
  <si>
    <t>МБОУ "МОСЕЕВСКАЯ ООШ"</t>
  </si>
  <si>
    <t>МБОУ "НИКОЛЬСКАЯ ООШ ИМ.Н.М.РУБЦОВА"</t>
  </si>
  <si>
    <t>МБОУ "ПОГОРЕЛОВСКАЯ ООШ"</t>
  </si>
  <si>
    <t>МБДОУ "ЮБИЛЕЙНЫЙ ДЕТСКИЙ САД №19 "ЖУРАВУШКА"</t>
  </si>
  <si>
    <t>МБДОУ "ПЯТОВСКИЙ ДЕТСКИЙ САД № 27 "БЕРЁЗКА"</t>
  </si>
  <si>
    <t>МБОУ "НАЧАЛЬНАЯ ШКОЛА - ДЕТСКИЙ САД ПОСЁЛКА ТЕКСТИЛЬЩИКИ"</t>
  </si>
  <si>
    <t>МБОУ "ПЕРВОМАЙСКАЯ ООШ"</t>
  </si>
  <si>
    <t>МОУ "ЖЕЛЯБОВСКАЯ ШКОЛА"</t>
  </si>
  <si>
    <t>МДОУ "ДЕТСКИЙ САД "РОДНИЧОК"</t>
  </si>
  <si>
    <t>МДОУ "ДЕТСКИЙ САД "СОСЕНКА"</t>
  </si>
  <si>
    <t>МОУ "ГИМНАЗИЯ"</t>
  </si>
  <si>
    <t>МДОУ "ДЕТСКИЙ САД "СОЛНЫШКО"</t>
  </si>
  <si>
    <t>МДОУ "ДЕТСКИЙ САД "ТЕРЕМОК"</t>
  </si>
  <si>
    <t>МОУ "МАЛОВОСНОВСКАЯ ШКОЛА"</t>
  </si>
  <si>
    <t>МОУ "ЛЕНТЬЕВСКАЯ ШКОЛА"</t>
  </si>
  <si>
    <t>МОУ "ДОЛОЦКАЯ ШКОЛА"</t>
  </si>
  <si>
    <t>МОУ "НИКОЛЬСКАЯ ШКОЛА"</t>
  </si>
  <si>
    <t>МОУ "БРИЛИНСКАЯ ШКОЛА"</t>
  </si>
  <si>
    <t>МБДОУ "ДЕТСКИЙ САД №4"</t>
  </si>
  <si>
    <t>МБДОУ "ДЕТСКИЙ САД №6"</t>
  </si>
  <si>
    <t>МБДОУ "ДЕТСКИЙ САД №5"</t>
  </si>
  <si>
    <t>МБДОУ  "ДЕТСКИЙ САД №3"</t>
  </si>
  <si>
    <t>МБДОУ "ДЕТСКИЙ САД  №7"</t>
  </si>
  <si>
    <t>МБОУ "ИЛЬИНСКАЯ ООШ"</t>
  </si>
  <si>
    <t>МБОУ "ПУНДУЖСКАЯ ООШ"</t>
  </si>
  <si>
    <t>МБДОУ "СЕМИГОРОДСКИЙ ДЕТСКИЙ САД"</t>
  </si>
  <si>
    <t>МБДОУ "ХАРОВСКИЙ ДЕТСКИЙ САД"</t>
  </si>
  <si>
    <t>МБОУ "ШАПШИНСКАЯ ООШ"</t>
  </si>
  <si>
    <t>МБДОУ "ДЕТСКИЙ САД КОМБИНИРОВАННОГО ВИДА П.ЧАГОДА"</t>
  </si>
  <si>
    <t>МБДОУ "САЗОНОВСКИЙ ДЕТСКИЙ САД"</t>
  </si>
  <si>
    <t>МБОУ"ПЕРВОМАЙСКАЯ ООШ"</t>
  </si>
  <si>
    <t>МДОУ "ШУХОБОДСКИЙ ДЕТСКИЙ САД"</t>
  </si>
  <si>
    <t>МДОУ "МАЛЕЧКИНСКИЙ  ДЕТСКИЙ САД"</t>
  </si>
  <si>
    <t>МДОУ "ДОМОЗЕРОВСКИЙ ДЕТСКИЙ САД"</t>
  </si>
  <si>
    <t>МОУ "МУСОРСКАЯ ШКОЛА"</t>
  </si>
  <si>
    <t>МДОУ "ШУЛМСКИЙ  ДЕТСКИЙ САД"</t>
  </si>
  <si>
    <t>МДОУ "СУДСКИЙ ДЕТСКИЙ САД "ТЕРЕМОК"</t>
  </si>
  <si>
    <t>МДОУ "ТОНШАЛОВСКИЙ ДЕТСКИЙ САД "СОЛНЫШКО"</t>
  </si>
  <si>
    <t>МДОУ "ЯСНОПОЛЯНСКИЙ ДЕТСКИЙ САД"</t>
  </si>
  <si>
    <t>МДОУ "ДЕТСКИЙ САД "СКАЗКА"</t>
  </si>
  <si>
    <t>МДОУ "ЦЕНТР РАЗВИТИЯ РЕБЕНКА - Д/С "ГУСЕЛЬКИ"</t>
  </si>
  <si>
    <t>МДОУ "ДЕТСКИЙ САД "СВЕТЛЯЧОК"</t>
  </si>
  <si>
    <t>МДОУ "ДЕТСКИЙ САД "ЖАР-ПТИЦА"</t>
  </si>
  <si>
    <t>МДОУ "ЦЕНТР РАЗВИТИЯ РЕБЕНКА - ДЕТСКИЙ САД "АНТОШКА"</t>
  </si>
  <si>
    <t>МДОУ "ДЕТСКИЙ САД "КОРАБЛИК"</t>
  </si>
  <si>
    <t>МОУ "ЧАРОМСКАЯ ШКОЛА"</t>
  </si>
  <si>
    <t>МОУ "ЦЕНТР ОБРАЗОВАНИЯ ИМ. Н. К. РОЗОВА"</t>
  </si>
  <si>
    <t>МДОУ "ДЕТСКИЙ САД № 77 "ЗЕМЛЯНИЧКА"</t>
  </si>
  <si>
    <t>МДОУ №44 "ФИАЛОЧКА"</t>
  </si>
  <si>
    <t>МДОУ  "ЦЕНТР РАЗВИТИЯ РЕБЕНКА - ДЕТСКИЙ САД № 33 "КОЛОСОК"</t>
  </si>
  <si>
    <t>МДОУ "ДЕТСКИЙ САД №63 "ЗОЛУШКА"</t>
  </si>
  <si>
    <t>МАДОУ "ДЕТСКИЙ САД № 100 "ВЕРБУШКА"</t>
  </si>
  <si>
    <t>МДОУ № 84 "ТОПОЛЁК"</t>
  </si>
  <si>
    <t>МДОУ № 12 "РОМАШКА"</t>
  </si>
  <si>
    <t>МДОУ № 51 "БЕЛОСНЕЖКА"</t>
  </si>
  <si>
    <t>МДОУ № 106 "ЗОЛОТОЙ КЛЮЧИК"</t>
  </si>
  <si>
    <t>МДОУ "ДЕТСКИЙ САД №86 "ЛАДУШКИ"</t>
  </si>
  <si>
    <t>МДОУ "ДЕТСКИЙ САД № 103 "ПОТЕШКА"</t>
  </si>
  <si>
    <t>МДОУ № 111 "МЕДВЕЖОНОК"</t>
  </si>
  <si>
    <t>МДОУ № 90 "ЗОЛОТОЙ КЛЮЧИК"</t>
  </si>
  <si>
    <t>МДОУ "ДЕТСКИЙ САД № 21"</t>
  </si>
  <si>
    <t>МДОУ № 96 "СОЛОВУШКА"</t>
  </si>
  <si>
    <t>МДОУ "ДЕТСКИЙ САД № 74 "БЕЛОЧКА"</t>
  </si>
  <si>
    <t>МДОУ "ДЕТСКИЙ САД № 92 "ИВУШКА"</t>
  </si>
  <si>
    <t>МДОУ № 94 "ЁЛОЧКА"</t>
  </si>
  <si>
    <t>МДОУ № 46 "ЗОЛОТОЙ ПЕТУШОК"</t>
  </si>
  <si>
    <t>МДОУ №102</t>
  </si>
  <si>
    <t>МДОУ "ДЕТСКИЙ САД № 31"</t>
  </si>
  <si>
    <t>МДОУ № 88 "ИСКОРКА"</t>
  </si>
  <si>
    <t>МДОУ № 70 "КАЛИНКА"</t>
  </si>
  <si>
    <t>МДОУ №32 "РЯБИНКА"</t>
  </si>
  <si>
    <t>МДОУ № 57</t>
  </si>
  <si>
    <t>МДОУ № 65</t>
  </si>
  <si>
    <t>МДОУ № 26</t>
  </si>
  <si>
    <t>МДОУ № 89</t>
  </si>
  <si>
    <t>МДОУ № 110 "АИСТЕНОК"</t>
  </si>
  <si>
    <t>МДОУ "ДЕТСКИЙ САД № 85 "ПОДСНЕЖНИК"</t>
  </si>
  <si>
    <t>МДОУ "ДЕТСКИЙ САД № 11 "ДЮЙМОВОЧКА"</t>
  </si>
  <si>
    <t>МДОУ №105 "ПОЛЯНКА"</t>
  </si>
  <si>
    <t>МДОУ №104 "АЛЕНЬКИЙ ЦВЕТОЧЕК"</t>
  </si>
  <si>
    <t>МДОУ "ДЕТСКИЙ САД № 95 "СКАЗКА"</t>
  </si>
  <si>
    <t>МДОУ № 83 "ВИШЕНКА"</t>
  </si>
  <si>
    <t>МДОУ "ДЕТСКИЙ САД № 3 "ВОРОБУШЕК"</t>
  </si>
  <si>
    <t>МДОУ № 58</t>
  </si>
  <si>
    <t>МДОУ № 30</t>
  </si>
  <si>
    <t>МДОУ №55 "СЕВЕРЯНОЧКА"</t>
  </si>
  <si>
    <t>МДОУ "ДЕТСКИЙ САД № 7 "ЯГОДКА"</t>
  </si>
  <si>
    <t>МДОУ № 20 "ОДУВАНЧИК"</t>
  </si>
  <si>
    <t>МДОУ № 41 "ВЕТЕРОК"</t>
  </si>
  <si>
    <t>МДОУ № 62 "РЯБИНУШКА"</t>
  </si>
  <si>
    <t>МДОУ № 80 "ГНОМИК"</t>
  </si>
  <si>
    <t>МДОУ № 66</t>
  </si>
  <si>
    <t>МАДОУ № 115 "АКВАРЕЛЬ"</t>
  </si>
  <si>
    <t>МБДОУ № 116 "ЗДОРОВЯЧОК"</t>
  </si>
  <si>
    <t>МДОУ № 79 "ЛУЧИК"</t>
  </si>
  <si>
    <t>МДОУ №52 "РОДНИЧОК"</t>
  </si>
  <si>
    <t>МДОУ "ДЕТСКИЙ САД № 67 "ЯБЛОНЬКА"</t>
  </si>
  <si>
    <t>МДОУ № 15 "ТЕРЕМОК"</t>
  </si>
  <si>
    <t>МБДОУ № 114 "СОЛНЕЧНЫЙ ГОРОД"</t>
  </si>
  <si>
    <t>МБДОУ № 112 "ЗОЛОТАЯ РЫБКА"</t>
  </si>
  <si>
    <t>МБДОУ "ДЕТСКИЙ САД № 39 "ЛЕНОК"</t>
  </si>
  <si>
    <t>МДОУ № 43 "РУЧЕЁК"</t>
  </si>
  <si>
    <t>МБДОУ № 109 "БУКВАРЁНОК"</t>
  </si>
  <si>
    <t>МДОУ "ЦРР-ДЕТСКИЙ САД № 73 "СВЕТЛАНА"</t>
  </si>
  <si>
    <t>МДОУ № 6 "ЧЕБУРАШКА"</t>
  </si>
  <si>
    <t>МДОУ № 101 "МАШЕНЬКА"</t>
  </si>
  <si>
    <t>МБДОУ "ДЕТСКИЙ САД № 45 "БУРАТИНО"</t>
  </si>
  <si>
    <t>МДОУ "ДЕТСКИЙ САД № 25 "УЛЫБКА"</t>
  </si>
  <si>
    <t>ДЕТСКИЙ САД № 79 ОАО "РЖД"</t>
  </si>
  <si>
    <t>МДОУ "ДЕТСКИЙ САД № 107 "ЛУКОМОРЬЕ"</t>
  </si>
  <si>
    <t>МДОУ № 56</t>
  </si>
  <si>
    <t>МДОУ "ДЕТСКИЙ САД № 38 "КРАСНАЯ ШАПОЧКА"</t>
  </si>
  <si>
    <t>МДОУ "ДЕТСКИЙ САД № 49"</t>
  </si>
  <si>
    <t>ЧУДО "ДЕТСКИЙ САД "МАЛЫШ"</t>
  </si>
  <si>
    <t>МДОУ № 27 "АНТОШКА"</t>
  </si>
  <si>
    <t>ЧДОУ "ДЕТСКИЙ САД "РОСТ-ПЛЮС"</t>
  </si>
  <si>
    <t>МОУ № 98 "ХРУСТАЛИК"</t>
  </si>
  <si>
    <t>МДОУ № 99 "ПОЧЕМУЧКА"</t>
  </si>
  <si>
    <t>МДОУ № 40 "БЕРЁЗКА"</t>
  </si>
  <si>
    <t>МОУ "СОШ № 19"</t>
  </si>
  <si>
    <t>МДОУ № 91 "РОСИНКА"</t>
  </si>
  <si>
    <t>МАДОУ "Детский сад №117 "Капелька"</t>
  </si>
  <si>
    <t>МАДОУ "Детский сад №118 "Звездочка"</t>
  </si>
  <si>
    <t>МАДОУ "ДЕТСКИЙ САД № 115"</t>
  </si>
  <si>
    <t>МАДОУ "ДЕТСКИЙ САД № 106"</t>
  </si>
  <si>
    <t>МАДОУ "ДЕТСКИЙ САД № 15"</t>
  </si>
  <si>
    <t>МАДОУ "ДЕТСКИЙ САД № 33"</t>
  </si>
  <si>
    <t>МАДОУ "ДЕТСКИЙ САД № 23"</t>
  </si>
  <si>
    <t>МАДОУ "ДЕТСКИЙ САД № 125"</t>
  </si>
  <si>
    <t>МАДОУ "ДЕТСКИЙ САД № 26"</t>
  </si>
  <si>
    <t>ЧДОУ "ДЕТСКИЙ САД  "БАКУША"</t>
  </si>
  <si>
    <t>МАДОУ "ДЕТСКИЙ САД № 110"</t>
  </si>
  <si>
    <t>МАДОУ "ДЕТСКИЙ САД № 13"</t>
  </si>
  <si>
    <t>МАДОУ "ДЕТСКИЙ САД № 4"</t>
  </si>
  <si>
    <t>МАДОУ "ДЕТСКИЙ САД № 132"</t>
  </si>
  <si>
    <t>МАДОУ "ДЕТСКИЙ САД № 130"</t>
  </si>
  <si>
    <t>МАДОУ "ДЕТСКИЙ САД № 114"</t>
  </si>
  <si>
    <t>МАДОУ "ДЕТСКИЙ САД № 77"</t>
  </si>
  <si>
    <t>МАДОУ "ДЕТСКИЙ САД № 8"</t>
  </si>
  <si>
    <t>МАДОУ "ДЕТСКИЙ САД № 109"</t>
  </si>
  <si>
    <t>МАДОУ "ДЕТСКИЙ САД № 46"</t>
  </si>
  <si>
    <t>МАДОУ "ДЕТСКИЙ САД № 124"</t>
  </si>
  <si>
    <t>МАДОУ "ДЕТСКИЙ САД № 127"</t>
  </si>
  <si>
    <t>МАДОУ "ДЕТСКИЙ САД № 38"</t>
  </si>
  <si>
    <t>МАДОУ "ДЕТСКИЙ САД № 129"</t>
  </si>
  <si>
    <t>МАДОУ "ДЕТСКИЙ САД № 116"</t>
  </si>
  <si>
    <t>МАДОУ "ДЕТСКИЙ САД № 36"</t>
  </si>
  <si>
    <t>ЧНДОУ "ДЕТСКИЙ САД "РАДУГА ДЕТСТВА"</t>
  </si>
  <si>
    <t>Районы</t>
  </si>
  <si>
    <t>НаименованияСписков</t>
  </si>
  <si>
    <t>Бабаевский</t>
  </si>
  <si>
    <t>Учреждения_Бабаевский</t>
  </si>
  <si>
    <t>Бабушкинский</t>
  </si>
  <si>
    <t>Учреждения_Бабушкинский</t>
  </si>
  <si>
    <t>Белозерский</t>
  </si>
  <si>
    <t>Учреждения_Белозерский</t>
  </si>
  <si>
    <t>Вашкинский</t>
  </si>
  <si>
    <t>Учреждения_Вашкинский</t>
  </si>
  <si>
    <t>Великоустюгский</t>
  </si>
  <si>
    <t>Учреждения_Великоустюгский</t>
  </si>
  <si>
    <t>Верховажский</t>
  </si>
  <si>
    <t>Учреждения_Верховажский</t>
  </si>
  <si>
    <t>Вожегодский</t>
  </si>
  <si>
    <t>Учреждения_Вожегодский</t>
  </si>
  <si>
    <t>Вологодский</t>
  </si>
  <si>
    <t>Учреждения_Вологодский</t>
  </si>
  <si>
    <t>Вытегорский</t>
  </si>
  <si>
    <t>Учреждения_Вытегорский</t>
  </si>
  <si>
    <t>г.Вологда</t>
  </si>
  <si>
    <t>Учреждения_г_Вологда</t>
  </si>
  <si>
    <t>г.Череповец</t>
  </si>
  <si>
    <t>Учреждения_г_Череповец</t>
  </si>
  <si>
    <t>Грязовецкий</t>
  </si>
  <si>
    <t>Учреждения_Грязовецкий</t>
  </si>
  <si>
    <t>Кадуйский</t>
  </si>
  <si>
    <t>Учреждения_Кадуйский</t>
  </si>
  <si>
    <t>Кирилловский</t>
  </si>
  <si>
    <t>Учреждения_Кирилловский</t>
  </si>
  <si>
    <t>Кич-Городецкий</t>
  </si>
  <si>
    <t>Учреждения_Кич_Городецкий</t>
  </si>
  <si>
    <t>Междуреченский</t>
  </si>
  <si>
    <t>Учреждения_Междуреченский</t>
  </si>
  <si>
    <t>Никольский</t>
  </si>
  <si>
    <t>Учреждения_Никольский</t>
  </si>
  <si>
    <t>Нюксенский</t>
  </si>
  <si>
    <t>Учреждения_Нюксенский</t>
  </si>
  <si>
    <t>Сокольский</t>
  </si>
  <si>
    <t>Учреждения_Сокольский</t>
  </si>
  <si>
    <t>Сямженский</t>
  </si>
  <si>
    <t>Учреждения_Сямженский</t>
  </si>
  <si>
    <t>Тарногский</t>
  </si>
  <si>
    <t>Учреждения_Тарногский</t>
  </si>
  <si>
    <t>Тотемский</t>
  </si>
  <si>
    <t>Учреждения_Тотемский</t>
  </si>
  <si>
    <t>Усть-Кубинский</t>
  </si>
  <si>
    <t>Учреждения_Усть_Кубинский</t>
  </si>
  <si>
    <t>Устюженский</t>
  </si>
  <si>
    <t>Учреждения_Устюженский</t>
  </si>
  <si>
    <t>Харовский</t>
  </si>
  <si>
    <t>Учреждения_Харовский</t>
  </si>
  <si>
    <t>Чагодощенский</t>
  </si>
  <si>
    <t>Учреждения_Чагодощенский</t>
  </si>
  <si>
    <t>Череповецкий</t>
  </si>
  <si>
    <t>Учреждения_Череповецкий</t>
  </si>
  <si>
    <t>Шекснинский</t>
  </si>
  <si>
    <t>Учреждения_Шекснинский</t>
  </si>
  <si>
    <t>Start</t>
  </si>
  <si>
    <t/>
  </si>
  <si>
    <t>end</t>
  </si>
  <si>
    <t>END</t>
  </si>
  <si>
    <t>МБДОУ "МИНЬКОВСКИЙ ДЕТСКИЙ САД"</t>
  </si>
  <si>
    <t>АОУ КМР "НИКОЛОТОРЖСКАЯ СШ ИМЕНИ Е.Н. ПРЕОБРАЖЕНСКОГО"</t>
  </si>
  <si>
    <t>160028, ВОЛОГОДСКАЯ ОБЛАСТЬ, ВОЛОГДА Г, ПЕРВЫЙ МИКРОРАЙОН ГПЗ-23 МКР, 39</t>
  </si>
  <si>
    <t>160010, ВОЛОГОДСКАЯ ОБЛАСТЬ, ВОЛОГДА Г, ВОЛОГОДСКАЯ УЛ, 10</t>
  </si>
  <si>
    <t>160022, ВОЛОГОДСКАЯ ОБЛАСТЬ, ВОЛОГДА Г, КАЗАКОВА УЛ, 12</t>
  </si>
  <si>
    <t>160024, ВОЛОГОДСКАЯ ОБЛАСТЬ, ВОЛОГДА Г, ФРЯЗИНОВСКАЯ УЛ, 34</t>
  </si>
  <si>
    <t>160022, ВОЛОГОДСКАЯ ОБЛАСТЬ, ВОЛОГДА Г, ЯРОСЛАВСКАЯ УЛ, 38Б</t>
  </si>
  <si>
    <t>160017, ВОЛОГОДСКАЯ ОБЛАСТЬ, ВОЛОГДА Г, ЛЕНИНГРАДСКАЯ УЛ, 75В</t>
  </si>
  <si>
    <t>160000, ВОЛОГОДСКАЯ ОБЛАСТЬ, ВОЛОГДА Г, БЛАГОВЕЩЕНСКАЯ УЛ, 60</t>
  </si>
  <si>
    <t>160012, ВОЛОГОДСКАЯ ОБЛАСТЬ, ВОЛОГДА Г, ГЕРЦЕНА УЛ, 97А</t>
  </si>
  <si>
    <t>160000, ВОЛОГОДСКАЯ ОБЛАСТЬ, ВОЛОГДА Г, ГАЛКИНСКАЯ УЛ, 27</t>
  </si>
  <si>
    <t>160002, ВОЛОГОДСКАЯ ОБЛАСТЬ, ВОЛОГДА Г, ЛЕНИНГРАДСКАЯ УЛ, 87А</t>
  </si>
  <si>
    <t>160034, ВОЛОГОДСКАЯ ОБЛАСТЬ, ВОЛОГДА Г, ЛЕНИНГРАДСКАЯ УЛ, ДОМ 93Б</t>
  </si>
  <si>
    <t>160000, ВОЛОГОДСКАЯ ОБЛАСТЬ, ВОЛОГДА Г, ЗОСИМОВСКАЯ УЛ, 73</t>
  </si>
  <si>
    <t>160010, ВОЛОГОДСКАЯ ОБЛАСТЬ, ВОЛОГДА Г, ЗАЛИНЕЙНАЯ УЛ, 24А</t>
  </si>
  <si>
    <t>160033, ВОЛОГОДСКАЯ ОБЛАСТЬ, ВОЛОГДА Г, ДЗЕРЖИНСКОГО УЛ, 15А</t>
  </si>
  <si>
    <t>160019, ВОЛОГОДСКАЯ ОБЛАСТЬ, ВОЛОГДА Г, ЧЕРНЫШЕВСКОГО УЛ, 112В</t>
  </si>
  <si>
    <t>160033, ВОЛОГОДСКАЯ ОБЛАСТЬ, ВОЛОГДА Г, ТЕКСТИЛЬЩИКОВ УЛ, 19</t>
  </si>
  <si>
    <t>160029, ВОЛОГОДСКАЯ ОБЛАСТЬ, ВОЛОГДА Г, ПУГАЧЕВА УЛ, 7</t>
  </si>
  <si>
    <t>160025, ВОЛОГОДСКАЯ ОБЛАСТЬ, ВОЛОГДА Г, ПРЯДИЛЬЩИКОВ УЛ, 4А</t>
  </si>
  <si>
    <t>160017, ВОЛОГОДСКАЯ ОБЛАСТЬ, ВОЛОГДА Г, ТЕПЛИЧНЫЙ МКР, 12</t>
  </si>
  <si>
    <t>160026, ВОЛОГОДСКАЯ ОБЛАСТЬ, ВОЛОГДА Г, ПРЕОБРАЖЕНСКОГО УЛ, 53Б</t>
  </si>
  <si>
    <t>160014, ВОЛОГОДСКАЯ ОБЛАСТЬ, ВОЛОГДА Г, ГОРЬКОГО УЛ, 28</t>
  </si>
  <si>
    <t>160023, ВОЛОГОДСКАЯ ОБЛАСТЬ, ВОЛОГДА Г, ШКОЛЬНЫЙ ПЕР, 6</t>
  </si>
  <si>
    <t>160019, ВОЛОГОДСКАЯ ОБЛАСТЬ, ВОЛОГДА Г, КАРЛА МАРКСА УЛ, ДОМ 9А, КВАРТИРА 12</t>
  </si>
  <si>
    <t>160022, ВОЛОГОДСКАЯ ОБЛАСТЬ, ВОЛОГДА Г, ЯРОСЛАВСКАЯ УЛ, 24А</t>
  </si>
  <si>
    <t>162618, ВОЛОГОДСКАЯ ОБЛАСТЬ, ЧЕРЕПОВЕЦ Г, ОЛИМПИЙСКАЯ УЛ, 27</t>
  </si>
  <si>
    <t>162624, ВОЛОГОДСКАЯ ОБЛАСТЬ, ЧЕРЕПОВЕЦ Г, ОЛИМПИЙСКАЯ УЛ, 17</t>
  </si>
  <si>
    <t>162612, ВОЛОГОДСКАЯ ОБЛАСТЬ, ЧЕРЕПОВЕЦ Г, БЕЛИНСКОГО УЛ, 31</t>
  </si>
  <si>
    <t>162606, ВОЛОГОДСКАЯ ОБЛАСТЬ, ЧЕРЕПОВЕЦ Г, КРАВЧЕНКО УЛ, 31</t>
  </si>
  <si>
    <t>162614, ВОЛОГОДСКАЯ ОБЛАСТЬ, ЧЕРЕПОВЕЦ Г, СТАЛЕВАРОВ УЛ, 74</t>
  </si>
  <si>
    <t>162610, ВОЛОГОДСКАЯ ОБЛАСТЬ, ЧЕРЕПОВЕЦ Г, МЕНДЕЛЕЕВА УЛ, 14</t>
  </si>
  <si>
    <t>162625, ВОЛОГОДСКАЯ ОБЛАСТЬ, ЧЕРЕПОВЕЦ Г, МОЧЕНКОВА УЛ, 10</t>
  </si>
  <si>
    <t>162626, ВОЛОГОДСКАЯ ОБЛАСТЬ, ЧЕРЕПОВЕЦ Г, РЫБИНСКАЯ УЛ, 26</t>
  </si>
  <si>
    <t>162616, ВОЛОГОДСКАЯ ОБЛАСТЬ, ЧЕРЕПОВЕЦ Г, КРАСНОДОНЦЕВ УЛ, 76</t>
  </si>
  <si>
    <t>162603, ВОЛОГОДСКАЯ ОБЛАСТЬ, ЧЕРЕПОВЕЦ Г, АРХАНГЕЛЬСКАЯ УЛ, 116</t>
  </si>
  <si>
    <t>162624, ВОЛОГОДСКАЯ ОБЛАСТЬ, ЧЕРЕПОВЕЦ Г, ОЛИМПИЙСКАЯ УЛ, 5</t>
  </si>
  <si>
    <t>162605, ВОЛОГОДСКАЯ ОБЛАСТЬ, ЧЕРЕПОВЕЦ Г, КРАСНОДОНЦЕВ УЛ, 36</t>
  </si>
  <si>
    <t>162602, ВОЛОГОДСКАЯ ОБЛАСТЬ, ЧЕРЕПОВЕЦ Г, ЛЕНИНА УЛ, 117</t>
  </si>
  <si>
    <t>162614, ВОЛОГОДСКАЯ ОБЛАСТЬ, ЧЕРЕПОВЕЦ Г, ДОБРОЛЮБОВА УЛ, 2</t>
  </si>
  <si>
    <t>162603, ВОЛОГОДСКАЯ ОБЛАСТЬ, ЧЕРЕПОВЕЦ Г, КРАСНОДОНЦЕВ УЛ, 54</t>
  </si>
  <si>
    <t>162623, ВОЛОГОДСКАЯ ОБЛАСТЬ, ЧЕРЕПОВЕЦ Г, ОЛИМПИЙСКАЯ УЛ, 47</t>
  </si>
  <si>
    <t>162611, ВОЛОГОДСКАЯ ОБЛАСТЬ, ЧЕРЕПОВЕЦ Г, БАБУШКИНА УЛ, 13</t>
  </si>
  <si>
    <t>162602, ВОЛОГОДСКАЯ ОБЛАСТЬ, ЧЕРЕПОВЕЦ Г, МАМЛЕЕВА УЛ, 9</t>
  </si>
  <si>
    <t>162610, ВОЛОГОДСКАЯ ОБЛАСТЬ, ЧЕРЕПОВЕЦ Г, ЛОМОНОСОВА УЛ, 49</t>
  </si>
  <si>
    <t>162609, ВОЛОГОДСКАЯ ОБЛАСТЬ, ЧЕРЕПОВЕЦ Г, ЛЮБЕЦКАЯ УЛ, 11</t>
  </si>
  <si>
    <t>162604, ВОЛОГОДСКАЯ ОБЛАСТЬ, ЧЕРЕПОВЕЦ Г, МОЛОДЕЖНАЯ УЛ, 20</t>
  </si>
  <si>
    <t>162614, ВОЛОГОДСКАЯ ОБЛАСТЬ, ЧЕРЕПОВЕЦ Г, ВОЛОГОДСКАЯ УЛ, 42</t>
  </si>
  <si>
    <t>162625, ВОЛОГОДСКАЯ ОБЛАСТЬ, ЧЕРЕПОВЕЦ Г, СЕВЕРНОЕ Ш, 25</t>
  </si>
  <si>
    <t>162622, ВОЛОГОДСКАЯ ОБЛАСТЬ, ЧЕРЕПОВЕЦ Г, ЛЕНИНА УЛ, 7</t>
  </si>
  <si>
    <t>162601, ВОЛОГОДСКАЯ ОБЛАСТЬ, ЧЕРЕПОВЕЦ Г, АРХАНГЕЛЬСКАЯ УЛ, 56</t>
  </si>
  <si>
    <t>162623, ВОЛОГОДСКАЯ ОБЛАСТЬ, ЧЕРЕПОВЕЦ Г, КОСМОНАВТА БЕЛЯЕВА УЛ, 57</t>
  </si>
  <si>
    <t>162605, ВОЛОГОДСКАЯ ОБЛАСТЬ, ЧЕРЕПОВЕЦ Г, ТИМОХИНА УЛ, 6</t>
  </si>
  <si>
    <t>162603, ВОЛОГОДСКАЯ ОБЛАСТЬ, ЧЕРЕПОВЕЦ Г, БОРШОДСКАЯ УЛ, 34</t>
  </si>
  <si>
    <t>162614, ВОЛОГОДСКАЯ ОБЛАСТЬ, ЧЕРЕПОВЕЦ Г, ВОЛОГОДСКАЯ УЛ, 52</t>
  </si>
  <si>
    <t>162602, ВОЛОГОДСКАЯ ОБЛАСТЬ, ЧЕРЕПОВЕЦ Г, ЛЕНИНА УЛ, 66</t>
  </si>
  <si>
    <t>162614, ВОЛОГОДСКАЯ ОБЛАСТЬ, ЧЕРЕПОВЕЦ Г, ВОЛОГОДСКАЯ УЛ, 28</t>
  </si>
  <si>
    <t>162609, ВОЛОГОДСКАЯ ОБЛАСТЬ, ЧЕРЕПОВЕЦ Г, НАСЕДКИНА УЛ, 20</t>
  </si>
  <si>
    <t>162900, ВОЛОГОДСКАЯ ОБЛАСТЬ, ВЫТЕГОРСКИЙ РАЙОН, ВЫТЕГРА Г, ПРОСВЕЩЕНИЯ УЛ, 9</t>
  </si>
  <si>
    <t>162936, ВОЛОГОДСКАЯ ОБЛАСТЬ, ВЫТЕГОРСКИЙ РАЙОН, ДЕВЯТИНСКОЕ С/П, ДЕВЯТИНЫ С, ШКОЛЬНАЯ УЛ, 26</t>
  </si>
  <si>
    <t>162910, ВОЛОГОДСКАЯ ОБЛАСТЬ, ВЫТЕГОРСКИЙ РАЙОН, ОШТА С, СТРОИТЕЛЕЙ УЛ, ДОМ 7</t>
  </si>
  <si>
    <t>161100, ВОЛОГОДСКАЯ ОБЛАСТЬ, КИРИЛЛОВСКИЙ РАЙОН, КИРИЛЛОВ Г, ЛЕНИНА УЛ, 107</t>
  </si>
  <si>
    <t>161117, ВОЛОГОДСКАЯ ОБЛАСТЬ, КИРИЛЛОВСКИЙ РАЙОН, ТАЛИЦКОЕ С/П, ТАЛИЦЫ С, ЮБИЛЕЙНАЯ УЛ, 7</t>
  </si>
  <si>
    <t>161120, ВОЛОГОДСКАЯ ОБЛАСТЬ, КИРИЛЛОВСКИЙ РАЙОН, ФЕРАПОНТОВСКОЕ С/П, ФЕРАПОНТОВО С, СЛОБОДСКАЯ УЛ, 62</t>
  </si>
  <si>
    <t>161440, ВОЛОГОДСКАЯ ОБЛАСТЬ, НИКОЛЬСКИЙ РАЙОН, НИКОЛЬСК Г, КРАСНАЯ УЛ, 81</t>
  </si>
  <si>
    <t>161440, ВОЛОГОДСКАЯ ОБЛАСТЬ, НИКОЛЬСКИЙ РАЙОН, НИКОЛЬСК Г, СОВЕТСКАЯ УЛ, 100</t>
  </si>
  <si>
    <t>161440, ВОЛОГОДСКАЯ ОБЛАСТЬ, НИКОЛЬСКИЙ РАЙОН, НИКОЛЬСК Г, КУЗНЕЦОВА ПЕР, 2</t>
  </si>
  <si>
    <t>161440, ВОЛОГОДСКАЯ ОБЛАСТЬ, НИКОЛЬСКИЙ РАЙОН, НИКОЛЬСК Г, КОСМОНАВТОВ УЛ, 28</t>
  </si>
  <si>
    <t>161440, ВОЛОГОДСКАЯ ОБЛАСТЬ, НИКОЛЬСКИЙ РАЙОН, НИКОЛЬСК Г, 25 ОКТЯБРЯ УЛ, 20</t>
  </si>
  <si>
    <t>161446, ВОЛОГОДСКАЯ ОБЛАСТЬ, НИКОЛЬСКИЙ РАЙОН, БОРОК П, НАБЕРЕЖНАЯ УЛ, 23</t>
  </si>
  <si>
    <t>161450, ВОЛОГОДСКАЯ ОБЛАСТЬ, НИКОЛЬСКИЙ РАЙОН, КОЖАЕВО Д, ШКОЛЬНАЯ УЛ, 4</t>
  </si>
  <si>
    <t>161456, ВОЛОГОДСКАЯ ОБЛАСТЬ, НИКОЛЬСКИЙ РАЙОН, ОСИНОВО Д, ШКОЛЬНАЯ УЛ, 2</t>
  </si>
  <si>
    <t>162682, ВОЛОГОДСКАЯ ОБЛАСТЬ, ЧЕРЕПОВЕЦКИЙ РАЙОН, ШУХОБОДЬ С, МОЛОДЕЖНАЯ УЛ, 26</t>
  </si>
  <si>
    <t>162641, ВОЛОГОДСКАЯ ОБЛАСТЬ, ЧЕРЕПОВЕЦКИЙ РАЙОН, ИРДОМАТКА Д, НОВАЯ УЛ, 36</t>
  </si>
  <si>
    <t>162699, ВОЛОГОДСКАЯ ОБЛАСТЬ, ЧЕРЕПОВЕЦКИЙ РАЙОН, КЛИМОВСКОЕ Д, 17</t>
  </si>
  <si>
    <t>162713, ВОЛОГОДСКАЯ ОБЛАСТЬ, ЧЕРЕПОВЕЦКИЙ РАЙОН, КОРОТОВО Д, ЛЕНИНА УЛ, 27</t>
  </si>
  <si>
    <t>162645, ВОЛОГОДСКАЯ ОБЛАСТЬ, ЧЕРЕПОВЕЦКИЙ РАЙОН, НОВОЕ ДОМОЗЕРОВО Д, 48</t>
  </si>
  <si>
    <t>162646, ВОЛОГОДСКАЯ ОБЛАСТЬ, ЧЕРЕПОВЕЦКИЙ РАЙОН, МЯКСА С, 70 ЛЕТ ОКТЯБРЯ УЛ, 3</t>
  </si>
  <si>
    <t>162702, ВОЛОГОДСКАЯ ОБЛАСТЬ, ЧЕРЕПОВЕЦКИЙ РАЙОН, СУДА П, СЕВЕРНАЯ УЛ, 14</t>
  </si>
  <si>
    <t>162677, ВОЛОГОДСКАЯ ОБЛАСТЬ, ЧЕРЕПОВЕЦКИЙ РАЙОН, ТОНШАЛОВО П, МОЛОДЕЖНАЯ УЛ, 10</t>
  </si>
  <si>
    <t>162690, ВОЛОГОДСКАЯ ОБЛАСТЬ, ЧЕРЕПОВЕЦКИЙ РАЙОН, ЯСНАЯ ПОЛЯНА Д, МЕХАНИЗАТОРОВ УЛ, 5А</t>
  </si>
  <si>
    <t>162693, ВОЛОГОДСКАЯ ОБЛАСТЬ, ЧЕРЕПОВЕЦКИЙ РАЙОН, БОТОВО Д, ЛЕНИНА УЛ, 9</t>
  </si>
  <si>
    <t>162562, ВОЛОГОДСКАЯ ОБЛАСТЬ, ШЕКСНИНСКИЙ РАЙОН, ШЕКСНА РП, ТРУДА УЛ, 7-Б</t>
  </si>
  <si>
    <t>162562, ВОЛОГОДСКАЯ ОБЛАСТЬ, ШЕКСНИНСКИЙ РАЙОН, ШЕКСНА РП, ТРУДА УЛ, 4-А</t>
  </si>
  <si>
    <t>162572, ВОЛОГОДСКАЯ ОБЛАСТЬ, ШЕКСНИНСКИЙ РАЙОН, НИФАНТОВО Д, ФАБРИЧНАЯ УЛ, 12</t>
  </si>
  <si>
    <t>162944, ВОЛОГОДСКАЯ ОБЛАСТЬ, ВЫТЕГОРСКИЙ РАЙОН, ВОЛОКОВ МОСТ П, ДЕТСКАЯ УЛ, 4</t>
  </si>
  <si>
    <t>162565, ВОЛОГОДСКАЯ ОБЛАСТЬ, ШЕКСНИНСКИЙ РАЙОН, ЧУРОВСКОЕ С, 9</t>
  </si>
  <si>
    <t>160011, ВОЛОГОДСКАЯ ОБЛАСТЬ, ВОЛОГДА Г, УЛИЦА ГЕРЦЕНА, ДОМ 83А</t>
  </si>
  <si>
    <t>162900, ВОЛОГОДСКАЯ ОБЛАСТЬ, ВЫТЕГОРСКИЙ РАЙОН, ВЫТЕГРА Г, УЛИЦА НИКОНОВА, 1</t>
  </si>
  <si>
    <t>МАОУ "УСТЬ-КУБИНСКИЙ ЦЕНТР ОБРАЗОВАНИЯ"</t>
  </si>
  <si>
    <t>162664, ВОЛОГОДСКАЯ ОБЛАСТЬ, ЧЕРЕПОВЕЦКИЙ РАЙОН, ЮГСКОЕ С/П С/МО, ВОСКРЕСЕНСКОЕ С, 173</t>
  </si>
  <si>
    <t>162675, ВОЛОГОДСКАЯ ОБЛАСТЬ, ЧЕРЕПОВЕЦКИЙ РАЙОН, НЕЛАЗСКОЕ С/П С/МО, ШУЛМА Д, ШКОЛЬНАЯ УЛ, 6</t>
  </si>
  <si>
    <t>162562, ВОЛОГОДСКАЯ ОБЛАСТЬ, ШЕКСНИНСКИЙ РАЙОН, ШЕКСНА РП, УЛИЦА ШОССЕЙНАЯ, 17</t>
  </si>
  <si>
    <t>162560, ВОЛОГОДСКАЯ ОБЛАСТЬ, ШЕКСНИНСКИЙ РАЙОН, ШЕКСНА РП, УЛ ГАГАРИНА, 1А</t>
  </si>
  <si>
    <t>162580, ВОЛОГОДСКАЯ ОБЛАСТЬ, ШЕКСНИНСКИЙ РАЙОН, ЧЕБСАРА РП, УЛ МИРА, 27</t>
  </si>
  <si>
    <t>162570, ВОЛОГОДСКАЯ ОБЛАСТЬ, ШЕКСНИНСКИЙ РАЙОН, ЧАРОМСКОЕ С, УЛ ЦЕНТРАЛЬНАЯ, 44А</t>
  </si>
  <si>
    <t xml:space="preserve">ТОСП МБОУ "Пролетарская ООШ" "ВОЛОДИНСКАЯ НОШ" </t>
  </si>
  <si>
    <t>МБОУ "СОРОЖИНСКАЯ ООШ ИМЕНИ ИЛЬИ НАЛЁТОВА" ГРУППА Д.СОРОЖИНО</t>
  </si>
  <si>
    <t>МАДОУ "ДЕТСКИЙ САД № 5"</t>
  </si>
  <si>
    <t>МАДОУ "ДЕТСКИЙ САД № 9"</t>
  </si>
  <si>
    <t>МАДОУ "ДЕТСКИЙ САД № 10"</t>
  </si>
  <si>
    <t>МАДОУ "ДЕТСКИЙ САД № 19"</t>
  </si>
  <si>
    <t>МАДОУ "ДЕТСКИЙ САД № 37"</t>
  </si>
  <si>
    <t>МАДОУ "ДЕТСКИЙ САД № 60"</t>
  </si>
  <si>
    <t>МАДОУ "ДЕТСКИЙ САД № 63"</t>
  </si>
  <si>
    <t>МАДОУ "ДЕТСКИЙ САД № 65"</t>
  </si>
  <si>
    <t>МАДОУ "ДЕТСКИЙ САД № 78"</t>
  </si>
  <si>
    <t>МАДОУ "ДЕТСКИЙ САД № 83"</t>
  </si>
  <si>
    <t>МАДОУ "ДЕТСКИЙ САД № 98"</t>
  </si>
  <si>
    <t>МАДОУ "ДЕТСКИЙ САД № 104"</t>
  </si>
  <si>
    <t>МАДОУ "ДЕТСКИЙ САД  № 111"</t>
  </si>
  <si>
    <t>МАДОУ "ДЕТСКИЙ САД № 112"</t>
  </si>
  <si>
    <t>МАДОУ "ДЕТСКИЙ САД № 119"</t>
  </si>
  <si>
    <t>МАДОУ "ДЕТСКИЙ САД № 121"</t>
  </si>
  <si>
    <t>МАДОУ "ДЕТСКИЙ САД № 131"</t>
  </si>
  <si>
    <t>МАОУ "ЦЕНТР ОБРАЗОВАНИЯ № 12"</t>
  </si>
  <si>
    <t>МАОУ "ЦЕНТР ОБРАЗОВАНИЯ № 29"</t>
  </si>
  <si>
    <t>МАОУ "ЦЕНТР ОБРАЗОВАНИЯ № 32"</t>
  </si>
  <si>
    <t>МАОУ "ОБРАЗОВАТЕЛЬНЫЙ ЦЕНТР № 36"</t>
  </si>
  <si>
    <t>МАОУ "ЦЕНТР ОБРАЗОВАНИЯ № 44"</t>
  </si>
  <si>
    <t>ОКПО</t>
  </si>
  <si>
    <t>МАДОУ "ДЕТСКИЙ САД №108 "ГНЕЗДЫШКО"</t>
  </si>
  <si>
    <t>из них имеют образование</t>
  </si>
  <si>
    <t>моложе 25 лет</t>
  </si>
  <si>
    <t xml:space="preserve"> в том числе имеют общий стаж работы, лет</t>
  </si>
  <si>
    <t xml:space="preserve"> в том числе имеют педагогический стаж работы, лет</t>
  </si>
  <si>
    <t>161250, ВОЛОГОДСКАЯ ОБЛАСТЬ, ВАШКИНСКИЙ РАЙОН, ЛИПИН БОР С, ОКТЯБРЬСКАЯ УЛ, 9А</t>
  </si>
  <si>
    <t>161250, ВОЛОГОДСКАЯ ОБЛАСТЬ, ВАШКИНСКИЙ РАЙОН, ЛИПИН БОР С, ПОЛЕВАЯ УЛ, 14А</t>
  </si>
  <si>
    <t>161262, ВОЛОГОДСКАЯ ОБЛАСТЬ, ВАШКИНСКИЙ РАЙОН, АНДРЕЕВСКОЕ С/П, ЦЕНТРАЛЬНАЯ УЛ, 18</t>
  </si>
  <si>
    <t>161279, ВОЛОГОДСКАЯ ОБЛАСТЬ, ВАШКИНСКИЙ РАЙОН, НОВОКЕМСКИЙ П, СПЛАВЩИКОВ УЛ, 13</t>
  </si>
  <si>
    <t>161277, ВОЛОГОДСКАЯ ОБЛАСТЬ, ВАШКИНСКИЙ РАЙОН, ПОКРОВСКОЕ С/П, ПОКРОВСКОЕ Д, ЦЕНТРАЛЬНАЯ УЛ, 32</t>
  </si>
  <si>
    <t>162900, ВОЛОГОДСКАЯ ОБЛАСТЬ, ВЫТЕГОРСКИЙ РАЙОН, ВЫТЕГРА Г, СОВЕТСКИЙ ПР, 34</t>
  </si>
  <si>
    <t>162900, ВОЛОГОДСКАЯ ОБЛАСТЬ, ВЫТЕГОРСКИЙ РАЙОН, ВЫТЕГРА Г, ЛЕНИНА УЛ, 17</t>
  </si>
  <si>
    <t>162940, ВОЛОГОДСКАЯ ОБЛАСТЬ, ВЫТЕГОРСКИЙ РАЙОН, ДЕВЯТИНСКОЕ С/П, ДЕПО П, ЛЕНИНА ПЕР, 1</t>
  </si>
  <si>
    <t>162920, ВОЛОГОДСКАЯ ОБЛАСТЬ, ВЫТЕГОРСКИЙ РАЙОН, АНДОМСКОЕ С/П, АНДОМСКИЙ ПОГОСТ С, ЦЕНТРАЛЬНАЯ УЛ, ДОМ 44Б</t>
  </si>
  <si>
    <t>162930, ВОЛОГОДСКАЯ ОБЛАСТЬ, ВЫТЕГОРСКИЙ РАЙОН, АНХИМОВСКОЕ С/П, БЕЛОУСОВО П, ГАГАРИНА УЛ, 13</t>
  </si>
  <si>
    <t>162952, ВОЛОГОДСКАЯ ОБЛАСТЬ, ВЫТЕГОРСКИЙ РАЙОН, АННЕНСКИЙ МОСТ П, СОВЕТСКИЙ ПР, 27</t>
  </si>
  <si>
    <t>162914, ВОЛОГОДСКАЯ ОБЛАСТЬ, ВЫТЕГОРСКИЙ РАЙОН, МЕГРА С, ЦЕНТРАЛЬНАЯ УЛ, 32</t>
  </si>
  <si>
    <t>161100, ВОЛОГОДСКАЯ ОБЛАСТЬ, КИРИЛЛОВСКИЙ РАЙОН, КИРИЛЛОВ Г, ПАРЫШКИНСКАЯ УЛ, 28</t>
  </si>
  <si>
    <t>161100, ВОЛОГОДСКАЯ ОБЛАСТЬ, КИРИЛЛОВСКИЙ РАЙОН, КИРИЛЛОВ Г, УВЕРОВА УЛ, 24</t>
  </si>
  <si>
    <t>161105, ВОЛОГОДСКАЯ ОБЛАСТЬ, КИРИЛЛОВСКИЙ РАЙОН, АЛЕШИНСКОЕ С/П, ШИНДАЛОВО П, 6Б</t>
  </si>
  <si>
    <t>161107, ВОЛОГОДСКАЯ ОБЛАСТЬ, КИРИЛЛОВСКИЙ РАЙОН, ГОРИЦКОЕ С/П, ГОРИЦЫ С, ШКОЛЬНАЯ УЛ, 1</t>
  </si>
  <si>
    <t>МБДОУ "ДЕТСКИЙ САД №2 ОВ"</t>
  </si>
  <si>
    <t>МДОУ "ДЕТСКИЙ САД №1"</t>
  </si>
  <si>
    <t>МДОУ "ДЕТСКИЙ САД №2 "КОРАБЛИК"</t>
  </si>
  <si>
    <t>МДОУ "ДЕТСКИЙ САД №4 "ТЕРЕМОК"</t>
  </si>
  <si>
    <t>МДОУ "ДЕТСКИЙ САД №7 "ЛЕНОК"</t>
  </si>
  <si>
    <t>МДОУ "ДЕТСКИЙ САД №11 "СКАЗКА"</t>
  </si>
  <si>
    <t>БДОУ "ДЕТСКИЙ САД №1"</t>
  </si>
  <si>
    <t>МБДОУ "ДЕТСКИЙ САД №1 "РЯБИНКА""</t>
  </si>
  <si>
    <t>МБДОУ "ДЕТСКИЙ САД №2 "РОМАШКА""</t>
  </si>
  <si>
    <t>МБДОУ "ДЕТСКИЙ САД №2 "ЧЕБУРАШКА""</t>
  </si>
  <si>
    <t>МБДОУ "ДЕТСКИЙ САД  №3 "СОЛНЫШКО""</t>
  </si>
  <si>
    <t>МБДОУ "ДЕТСКИЙ САД №6 "ДЮЙМОВОЧКА""</t>
  </si>
  <si>
    <t>МБДОУ "ДЕТСКИЙ САД №8 "ТЕРЕМОК""</t>
  </si>
  <si>
    <t>МБДОУ "ДЕТСКИЙ САД №9"</t>
  </si>
  <si>
    <t>МБДОУ  "ДЕТСКИЙ САД КОМБИНИРОВАННОГО ВИДА №15 "РОДНИЧОК""</t>
  </si>
  <si>
    <t>МБДОУ  "ДЕТСКИЙ САД №20 "РУЧЕЁК""</t>
  </si>
  <si>
    <t>МБДОУ "ДЕТСКИЙ САД №22 "СВЕТЛЯЧОК""</t>
  </si>
  <si>
    <t>МБДОУ "ДЕТСКИЙ САД №23 "ЗОЛОТОЙ КЛЮЧИК""</t>
  </si>
  <si>
    <t>МБДОУ "ДЕТСКИЙ САД ОБЩЕРАЗВИВАЮЩЕГО ВИДА №25 "УЛЫБКА""</t>
  </si>
  <si>
    <t>МБДОУ "ДЕТСКИЙ САД №28 "ПЧЁЛКА""</t>
  </si>
  <si>
    <t>МБОУ "СОШ №15 ИМЕНИ С. ПРЕМИНИНА"</t>
  </si>
  <si>
    <t>МБДОУ "ДЕТСКИЙ САД №1 "РАДОСТЬ"</t>
  </si>
  <si>
    <t>МБДОУ "ДЕТСКИЙ САД №6 "ЛЕСНАЯ СКАЗКА"</t>
  </si>
  <si>
    <t>МБДОУ "ДЕТСКИЙ САД №12"</t>
  </si>
  <si>
    <t>МБДОУ "ЦЕНТР РАЗВИТИЯ РЕБЁНКА - ДЕТСКИЙ САД №1"</t>
  </si>
  <si>
    <t>МБДОУ "ЦЕНТР РАЗВИТИЯ РЕБЁНКА - ДЕТСКИЙ САД №2"</t>
  </si>
  <si>
    <t>МБДОУ "ЦЕНТР РАЗВИТИЯ РЕБЁНКА - ДЕТСКИЙ САД №3"</t>
  </si>
  <si>
    <t>МБДОУ "ЦЕНТР РАЗВИТИЯ РЕБЁНКА - ДЕТСКИЙ САД №4"</t>
  </si>
  <si>
    <t>МБДОУ "ЦЕНТР РАЗВИТИЯ РЕБЁНКА - ДЕТСКИЙ САД №5"</t>
  </si>
  <si>
    <t>МБДОУ "ДЕТСКИЙ САД №2 "МАЛЫШ"</t>
  </si>
  <si>
    <t>МБДОУ "ДЕТСКИЙ САД №6 "БУРАТИНО"</t>
  </si>
  <si>
    <t>МБДОУ "ДЕТСКИЙ САД №14 ТЕРЕМОК"</t>
  </si>
  <si>
    <t>АДОУ КМР ВО "ДЕТСКИЙ САД №3 "СОЛНЫШКО" Г. КИРИЛЛОВА"</t>
  </si>
  <si>
    <t>БДОУ КМР ВО "ДЕТСКИЙ САД №4 "ЗЕРНЫШКО" Г.КИРИЛЛОВА"</t>
  </si>
  <si>
    <t>БДОУ  КМР  ВО "ДЕТСКИЙ САД ОБЩЕРАЗВИВАЮЩЕГО ВИДА №6 "АЛЁНУШКА" Г.КИРИЛЛОВА""</t>
  </si>
  <si>
    <t>МБДОУ "ДЕТСКИЙ САД №2 "БЕРЕЗКА"</t>
  </si>
  <si>
    <t>МБДОУ "ДЕТСКИЙ САД №4 "СКАЗКА"</t>
  </si>
  <si>
    <t>МБДОУ "ДЕТСКИЙ САД №8 "МАЛЫШОК"</t>
  </si>
  <si>
    <t>МБДОУ "ДЕТСКИЙ САД №9 "СОЛНЫШКО"</t>
  </si>
  <si>
    <t>161453, ВОЛОГОДСКАЯ ОБЛАСТЬ, НИКОЛЬСКИЙ РАЙОН, ДУНИЛОВСКИЙ П, ЧЕРЕМУХОВЫЙ ПЕР, 1</t>
  </si>
  <si>
    <t>БОУ "МАРКУШЕВСКАЯ ОСНОВНАЯ ОБЩЕОБРАЗОВАТЕЛЬНАЯ ШКОЛА"</t>
  </si>
  <si>
    <t>161440, ВОЛОГОДСКАЯ ОБЛАСТЬ, НИКОЛЬСКИЙ РАЙОН, НИКОЛЬСК Г, МАРШАЛА КОНЕВА УЛ, 131Б</t>
  </si>
  <si>
    <t>МОУ "СРЕДНЯЯ ШКОЛА № 2" (СТРУКТУРНОЕ ПОДРАЗДЕЛЕНИЕ "ПЕРСКАЯ ШКОЛА", "СТЕПАЧЕВСКАЯ ШКОЛА")</t>
  </si>
  <si>
    <t>162691, ВОЛОГОДСКАЯ ОБЛАСТЬ, ЧЕРЕПОВЕЦКИЙ РАЙОН, МАЛЕЧКИНО П, ПОБЕДЫ УЛ, 8А</t>
  </si>
  <si>
    <t>162701, ВОЛОГОДСКАЯ ОБЛАСТЬ, ЧЕРЕПОВЕЦКИЙ РАЙОН, СУДА П, САЗОНОВА УЛ, 1А</t>
  </si>
  <si>
    <t>162682, ВОЛОГОДСКАЯ ОБЛАСТЬ, ЧЕРЕПОВЕЦКИЙ РАЙОН, АБАКАНОВО С, ШКОЛЬНАЯ УЛ, 9</t>
  </si>
  <si>
    <t>162695, ВОЛОГОДСКАЯ ОБЛАСТЬ, ЧЕРЕПОВЕЦКИЙ РАЙОН, ЯГАНОВО С, МАЙСКАЯ УЛ, 7</t>
  </si>
  <si>
    <t>МБДОУ "ДЕТСКИЙ САД  № 1 "КАРАМЕЛЬ"</t>
  </si>
  <si>
    <t>МАДОУ №22 "ЛАСТОЧКА"</t>
  </si>
  <si>
    <t>МБДОУ "ДЕТСКИЙ САД № 36 "ВАСИЛЁК"</t>
  </si>
  <si>
    <t>160019, ВОЛОГОДСКАЯ ОБЛАСТЬ, ВОЛОГДА Г, НЕКРАСОВА УЛ, 34А</t>
  </si>
  <si>
    <t>160000, ВОЛОГОДСКАЯ ОБЛАСТЬ, ВОЛОГДА Г, ПОШЕХОНСКОЕ ШОССЕ УЛ, 13А</t>
  </si>
  <si>
    <t>160014, ВОЛОГОДСКАЯ ОБЛАСТЬ, ВОЛОГДА Г, МАЛАЯ СИБИРСКАЯ УЛ, 7А</t>
  </si>
  <si>
    <t>160010, ВОЛОГОДСКАЯ ОБЛАСТЬ, ВОЛОГДА Г, КУБИНСКАЯ УЛ, 11А</t>
  </si>
  <si>
    <t>160024, ВОЛОГОДСКАЯ ОБЛАСТЬ, ВОЛОГДА Г, РАЗИНА УЛ, 53А</t>
  </si>
  <si>
    <t>160014, ВОЛОГОДСКАЯ ОБЛАСТЬ, ВОЛОГДА Г, ГОРЬКОГО УЛ, 111А</t>
  </si>
  <si>
    <t>160014, ВОЛОГОДСКАЯ ОБЛАСТЬ, ВОЛОГДА Г, НЕКРАСОВА УЛ, 61А</t>
  </si>
  <si>
    <t>160019, ВОЛОГОДСКАЯ ОБЛАСТЬ, ВОЛОГДА Г, ТОПОЛЕВЫЙ ПЕР, 19А</t>
  </si>
  <si>
    <t>160013, ВОЛОГОДСКАЯ ОБЛАСТЬ, ВОЛОГДА Г, МОЖАЙСКОГО УЛ, 58А</t>
  </si>
  <si>
    <t>160901, ВОЛОГОДСКАЯ ОБЛАСТЬ, ВОЛОГДА Г, СТРОИТЕЛЕЙ УЛ, 1А</t>
  </si>
  <si>
    <t>160012, ВОЛОГОДСКАЯ ОБЛАСТЬ, ВОЛОГДА Г, КОЗЛЕНСКАЯ УЛ, 121</t>
  </si>
  <si>
    <t>160024, ВОЛОГОДСКАЯ ОБЛАСТЬ, ВОЛОГДА Г, ХОРХОРИНСКАЯ УЛ, 4А</t>
  </si>
  <si>
    <t>160004, ВОЛОГОДСКАЯ ОБЛАСТЬ, ВОЛОГДА Г, МАЯКОВСКОГО УЛ, 35А</t>
  </si>
  <si>
    <t>160025, ВОЛОГОДСКАЯ ОБЛАСТЬ, ВОЛОГДА Г, МОЖАЙСКОГО УЛ, ДОМ 72А</t>
  </si>
  <si>
    <t>160025, ВОЛОГОДСКАЯ ОБЛАСТЬ, ВОЛОГДА Г, МОЖАЙСКОГО УЛ, 102 Б</t>
  </si>
  <si>
    <t>160019, ВОЛОГОДСКАЯ ОБЛАСТЬ, ВОЛОГДА Г, ЧЕРНЫШЕВСКОГО УЛ, 113А</t>
  </si>
  <si>
    <t>160004, ВОЛОГОДСКАЯ ОБЛАСТЬ, ВОЛОГДА Г, ПОБЕДЫ ПР, 99А</t>
  </si>
  <si>
    <t>160011, ВОЛОГОДСКАЯ ОБЛАСТЬ, ВОЛОГДА Г, ПИРОГОВА УЛ, 7А</t>
  </si>
  <si>
    <t>160028, ВОЛОГОДСКАЯ ОБЛАСТЬ, ВОЛОГДА Г, ПЕРВЫЙ МИКРОРАЙОН ГПЗ-23, 43</t>
  </si>
  <si>
    <t>160000, ВОЛОГОДСКАЯ ОБЛАСТЬ, ВОЛОГДА Г, КИРОВА УЛ, 54</t>
  </si>
  <si>
    <t>160021, ВОЛОГОДСКАЯ ОБЛАСТЬ, ВОЛОГДА Г, АНАНЬИНСКАЯ УЛ, 41А</t>
  </si>
  <si>
    <t>160009, ВОЛОГОДСКАЯ ОБЛАСТЬ, ВОЛОГДА Г, ЧЕЛЮСКИНЦЕВ УЛ, 37</t>
  </si>
  <si>
    <t>160014, ВОЛОГОДСКАЯ ОБЛАСТЬ, ВОЛОГДА Г, ГОГОЛЯ УЛ, 67А</t>
  </si>
  <si>
    <t>160012, ВОЛОГОДСКАЯ ОБЛАСТЬ, ВОЛОГДА Г, КОЗЛЕНСКАЯ УЛ, 106Б</t>
  </si>
  <si>
    <t>160014, ВОЛОГОДСКАЯ ОБЛАСТЬ, ВОЛОГДА Г, ГОРЬКОГО УЛ, 83Б</t>
  </si>
  <si>
    <t>160033, ВОЛОГОДСКАЯ ОБЛАСТЬ, ВОЛОГДА Г, МОСКОВСКАЯ УЛ, 35</t>
  </si>
  <si>
    <t>160014, ВОЛОГОДСКАЯ ОБЛАСТЬ, ВОЛОГДА Г, ГОГОЛЯ УЛ, 97А</t>
  </si>
  <si>
    <t>160014, ВОЛОГОДСКАЯ ОБЛАСТЬ, ВОЛОГДА Г, ГОРЬКОГО УЛ, 109А</t>
  </si>
  <si>
    <t>160028, ВОЛОГОДСКАЯ ОБЛАСТЬ, ВОЛОГДА Г, ПЕРВЫЙ МИКРОРАЙОН ГПЗ-23, 38</t>
  </si>
  <si>
    <t>160034, ВОЛОГОДСКАЯ ОБЛАСТЬ, ВОЛОГДА Г, НОВГОРОДСКАЯ УЛ, 7А</t>
  </si>
  <si>
    <t>160034, ВОЛОГОДСКАЯ ОБЛАСТЬ, ВОЛОГДА Г, ЛЕНИНГРАДСКАЯ УЛ, 93А</t>
  </si>
  <si>
    <t>160009, ВОЛОГОДСКАЯ ОБЛАСТЬ, ВОЛОГДА Г, ГАЛКИНСКАЯ УЛ, 95А</t>
  </si>
  <si>
    <t>160031, ВОЛОГОДСКАЯ ОБЛАСТЬ, ВОЛОГДА Г, ХЛЮСТОВА УЛ, 19</t>
  </si>
  <si>
    <t>160026, ВОЛОГОДСКАЯ ОБЛАСТЬ, ВОЛОГДА Г, ЩЕТИНИНА УЛ, 64Б</t>
  </si>
  <si>
    <t>160555, ВОЛОГОДСКАЯ ОБЛАСТЬ, ВОЛОГДА Г, С МОЛОЧНОЕ, ПАРКОВАЯ УЛ, 8А</t>
  </si>
  <si>
    <t>160032, ВОЛОГОДСКАЯ ОБЛАСТЬ, ВОЛОГДА Г, ВОРКУТИНСКАЯ УЛ, 2А</t>
  </si>
  <si>
    <t>160034, ВОЛОГОДСКАЯ ОБЛАСТЬ, ВОЛОГДА Г, КОСТРОМСКАЯ УЛ, 10А</t>
  </si>
  <si>
    <t>160022, ВОЛОГОДСКАЯ ОБЛАСТЬ, ВОЛОГДА Г, ЯРОСЛАВСКАЯ УЛ, 22А</t>
  </si>
  <si>
    <t>160034, ВОЛОГОДСКАЯ ОБЛАСТЬ, ВОЛОГДА Г, ПСКОВСКАЯ УЛ, 14А</t>
  </si>
  <si>
    <t>160024, ВОЛОГОДСКАЯ ОБЛАСТЬ, ВОЛОГДА Г, СЕВЕРНАЯ УЛ, 30А</t>
  </si>
  <si>
    <t>160022, ВОЛОГОДСКАЯ ОБЛАСТЬ, ВОЛОГДА Г, КАЗАКОВА УЛ, 6А</t>
  </si>
  <si>
    <t>160024, ВОЛОГОДСКАЯ ОБЛАСТЬ, ВОЛОГДА Г, ПУГАЧЕВА УЛ, 83А</t>
  </si>
  <si>
    <t>160032, ВОЛОГОДСКАЯ ОБЛАСТЬ, ВОЛОГДА Г, ВОРКУТИНСКАЯ УЛ, 12А</t>
  </si>
  <si>
    <t>160000, ВОЛОГОДСКАЯ ОБЛАСТЬ, ВОЛОГДА Г, МАРШАЛА КОНЕВА УЛ, 25А</t>
  </si>
  <si>
    <t>160004, ВОЛОГОДСКАЯ ОБЛАСТЬ, ВОЛОГДА Г, ГОНЧАРНАЯ УЛ, 8А</t>
  </si>
  <si>
    <t>160029, ВОЛОГОДСКАЯ ОБЛАСТЬ, ВОЛОГДА Г, РАЗИНА УЛ, 51</t>
  </si>
  <si>
    <t>160004, ВОЛОГОДСКАЯ ОБЛАСТЬ, ВОЛОГДА Г, ГОНЧАРНАЯ УЛ, 15</t>
  </si>
  <si>
    <t>160000, ВОЛОГОДСКАЯ ОБЛАСТЬ, ВОЛОГДА Г, ГОГОЛЯ УЛ, 37</t>
  </si>
  <si>
    <t>160024, ВОЛОГОДСКАЯ ОБЛАСТЬ, ВОЛОГДА Г, ФРЯЗИНОВСКАЯ УЛ, 24А</t>
  </si>
  <si>
    <t>160010, ВОЛОГОДСКАЯ ОБЛАСТЬ, ВОЛОГДА Г, СЕРГЕЯ ПРЕМИНИНА УЛ, 4Б</t>
  </si>
  <si>
    <t>160034, ВОЛОГОДСКАЯ ОБЛАСТЬ, ВОЛОГДА Г, ПСКОВСКАЯ УЛ, 8В</t>
  </si>
  <si>
    <t>160014, ВОЛОГОДСКАЯ ОБЛАСТЬ, ВОЛОГДА Г, ДОРОНИНСКАЯ УЛ, 8</t>
  </si>
  <si>
    <t>160028, ВОЛОГОДСКАЯ ОБЛАСТЬ, ВОЛОГДА Г, ВОЗРОЖДЕНИЯ УЛ, 88</t>
  </si>
  <si>
    <t>160032, ВОЛОГОДСКАЯ ОБЛАСТЬ, ВОЛОГДА Г, ОСАНОВСКИЙ ПРОЕЗД УЛ, 31</t>
  </si>
  <si>
    <t>160501, ВОЛОГОДСКАЯ ОБЛАСТЬ, ВОЛОГДА Г, ПИОНЕРСКАЯ УЛ, 20</t>
  </si>
  <si>
    <t>160032, ВОЛОГОДСКАЯ ОБЛАСТЬ, ВОЛОГДА Г, ТЕХНИЧЕСКИЙ ПЕР, 46</t>
  </si>
  <si>
    <t>162601, ВОЛОГОДСКАЯ ОБЛАСТЬ, ЧЕРЕПОВЕЦ Г, ПОБЕДЫ ПР, 160</t>
  </si>
  <si>
    <t>162618, ВОЛОГОДСКАЯ ОБЛАСТЬ, ЧЕРЕПОВЕЦ Г, ЮБИЛЕЙНАЯ УЛ, 24</t>
  </si>
  <si>
    <t>162622, ВОЛОГОДСКАЯ ОБЛАСТЬ, ЧЕРЕПОВЕЦ Г, ПОБЕДЫ ПР, 80</t>
  </si>
  <si>
    <t>162626, ВОЛОГОДСКАЯ ОБЛАСТЬ, ЧЕРЕПОВЕЦ Г, РЫБИНСКАЯ УЛ, 46</t>
  </si>
  <si>
    <t>162624, ВОЛОГОДСКАЯ ОБЛАСТЬ, ЧЕРЕПОВЕЦ Г, ОКТЯБРЬСКИЙ ПР, 59</t>
  </si>
  <si>
    <t>162601, ВОЛОГОДСКАЯ ОБЛАСТЬ, ЧЕРЕПОВЕЦ Г, ПОБЕДЫ ПР, 140</t>
  </si>
  <si>
    <t>162604, ВОЛОГОДСКАЯ ОБЛАСТЬ, ЧЕРЕПОВЕЦ Г, ПИОНЕРСКАЯ УЛ, 7</t>
  </si>
  <si>
    <t>162623, ВОЛОГОДСКАЯ ОБЛАСТЬ, ЧЕРЕПОВЕЦ Г, ОЛИМПИЙСКАЯ УЛ, 65</t>
  </si>
  <si>
    <t>162605, ВОЛОГОДСКАЯ ОБЛАСТЬ, ЧЕРЕПОВЕЦ Г, ПОБЕДЫ ПР, 121</t>
  </si>
  <si>
    <t>162616, ВОЛОГОДСКАЯ ОБЛАСТЬ, ЧЕРЕПОВЕЦ Г, ПОБЕДЫ ПР, 157</t>
  </si>
  <si>
    <t>162609, ВОЛОГОДСКАЯ ОБЛАСТЬ, ЧЕРЕПОВЕЦ Г, ОКТЯБРЬСКИЙ ПР, 51А</t>
  </si>
  <si>
    <t>162610, ВОЛОГОДСКАЯ ОБЛАСТЬ, ЧЕРЕПОВЕЦ Г, ГАГАРИНА УЛ, 16А</t>
  </si>
  <si>
    <t>162626, ВОЛОГОДСКАЯ ОБЛАСТЬ, ЧЕРЕПОВЕЦ Г, ШЕКСНИНСКИЙ ПР, 9</t>
  </si>
  <si>
    <t>162627, ВОЛОГОДСКАЯ ОБЛАСТЬ, ЧЕРЕПОВЕЦ Г, СТРОИТЕЛЕЙ ПР, 17</t>
  </si>
  <si>
    <t>162610, ВОЛОГОДСКАЯ ОБЛАСТЬ, ЧЕРЕПОВЕЦ Г, ЛОМОНОСОВА УЛ, 35А</t>
  </si>
  <si>
    <t>162625, ВОЛОГОДСКАЯ ОБЛАСТЬ, ЧЕРЕПОВЕЦ Г, ВЕТЕРАНОВ УЛ, 16</t>
  </si>
  <si>
    <t>162610, ВОЛОГОДСКАЯ ОБЛАСТЬ, ЧЕРЕПОВЕЦ Г, ЛЕНИНА УЛ, 163</t>
  </si>
  <si>
    <t>162601, ВОЛОГОДСКАЯ ОБЛАСТЬ, ЧЕРЕПОВЕЦ Г, К.БЕЛОВА УЛ, 5</t>
  </si>
  <si>
    <t>162612, ВОЛОГОДСКАЯ ОБЛАСТЬ, ЧЕРЕПОВЕЦ Г, ПЕРВОМАЙСКАЯ УЛ, 28</t>
  </si>
  <si>
    <t>162622, ВОЛОГОДСКАЯ ОБЛАСТЬ, ЧЕРЕПОВЕЦ Г, ПОБЕДЫ ПР, 71</t>
  </si>
  <si>
    <t>162611, ВОЛОГОДСКАЯ ОБЛАСТЬ, ЧЕРЕПОВЕЦ Г, БАРДИНА УЛ, 23</t>
  </si>
  <si>
    <t>162602, ВОЛОГОДСКАЯ ОБЛАСТЬ, ЧЕРЕПОВЕЦ Г, МОСКОВСКИЙ ПР, 42</t>
  </si>
  <si>
    <t>162614, ВОЛОГОДСКАЯ ОБЛАСТЬ, ЧЕРЕПОВЕЦ Г, ВОЛОГОДСКАЯ УЛ, 44</t>
  </si>
  <si>
    <t>162626, ВОЛОГОДСКАЯ ОБЛАСТЬ, ЧЕРЕПОВЕЦ Г, ГОДОВИКОВА УЛ, 34</t>
  </si>
  <si>
    <t>162604, ВОЛОГОДСКАЯ ОБЛАСТЬ, ЧЕРЕПОВЕЦ Г, П.ОКИНИНА УЛ, 10</t>
  </si>
  <si>
    <t>162622, ВОЛОГОДСКАЯ ОБЛАСТЬ, ЧЕРЕПОВЕЦ Г, СОВЕТСКИЙ ПР, 121</t>
  </si>
  <si>
    <t>162601, ВОЛОГОДСКАЯ ОБЛАСТЬ, ЧЕРЕПОВЕЦ Г, АРХАНГЕЛЬСКАЯ УЛ, 54</t>
  </si>
  <si>
    <t>162623, ВОЛОГОДСКАЯ ОБЛАСТЬ, ЧЕРЕПОВЕЦ Г, КРАСНОДОНЦЕВ УЛ, 90</t>
  </si>
  <si>
    <t>162612, ВОЛОГОДСКАЯ ОБЛАСТЬ, ЧЕРЕПОВЕЦ Г, ПЕРВОМАЙСКАЯ УЛ, 17</t>
  </si>
  <si>
    <t>162624, ВОЛОГОДСКАЯ ОБЛАСТЬ, ЧЕРЕПОВЕЦ Г, ПОБЕДЫ ПР, 196</t>
  </si>
  <si>
    <t>162605, ВОЛОГОДСКАЯ ОБЛАСТЬ, ЧЕРЕПОВЕЦ Г, ПОБЕДЫ ПР, 124А</t>
  </si>
  <si>
    <t>162601, ВОЛОГОДСКАЯ ОБЛАСТЬ, ЧЕРЕПОВЕЦ Г, АРХАНГЕЛЬСКАЯ УЛ, 5Б</t>
  </si>
  <si>
    <t>162618, ВОЛОГОДСКАЯ ОБЛАСТЬ, ЧЕРЕПОВЕЦ Г, ОЛИМПИЙСКАЯ УЛ, 35</t>
  </si>
  <si>
    <t>162612, ВОЛОГОДСКАЯ ОБЛАСТЬ, ЧЕРЕПОВЕЦ Г, ХИМИКОВ УЛ, 14А</t>
  </si>
  <si>
    <t>162623, ВОЛОГОДСКАЯ ОБЛАСТЬ, ЧЕРЕПОВЕЦ Г, КОСМОНАВТА БЕЛЯЕВА УЛ, 49</t>
  </si>
  <si>
    <t>162602, ВОЛОГОДСКАЯ ОБЛАСТЬ, ЧЕРЕПОВЕЦ Г, СОВЕТСКИЙ ПР, 54А</t>
  </si>
  <si>
    <t>162605, ВОЛОГОДСКАЯ ОБЛАСТЬ, ЧЕРЕПОВЕЦ Г, ПОБЕДЫ ПР, 106</t>
  </si>
  <si>
    <t>162612, ВОЛОГОДСКАЯ ОБЛАСТЬ, ЧЕРЕПОВЕЦ Г, ПОБЕДЫ ПР, 128</t>
  </si>
  <si>
    <t>162612, ВОЛОГОДСКАЯ ОБЛАСТЬ, ЧЕРЕПОВЕЦ Г, ГОГОЛЯ УЛ, 40</t>
  </si>
  <si>
    <t>162616, ВОЛОГОДСКАЯ ОБЛАСТЬ, ЧЕРЕПОВЕЦ Г, КОСМОНАВТА БЕЛЯЕВА УЛ, 14</t>
  </si>
  <si>
    <t>162626, ВОЛОГОДСКАЯ ОБЛАСТЬ, ЧЕРЕПОВЕЦ Г, ЛЕНИНГРАДСКАЯ УЛ, 14</t>
  </si>
  <si>
    <t>162614, ВОЛОГОДСКАЯ ОБЛАСТЬ, ЧЕРЕПОВЕЦ Г, ВОЛОГОДСКАЯ УЛ, 48</t>
  </si>
  <si>
    <t>МАДОУ "ДЕТСКИЙ САД № 17"</t>
  </si>
  <si>
    <t>МАДОУ "ДЕТСКИЙ САД № 30"</t>
  </si>
  <si>
    <t>162612, ВОЛОГОДСКАЯ ОБЛАСТЬ, ЧЕРЕПОВЕЦ Г, МОНТКЛЕР УЛ, 12</t>
  </si>
  <si>
    <t>162612, ВОЛОГОДСКАЯ ОБЛАСТЬ, ЧЕРЕПОВЕЦ Г, МОНТКЛЕР УЛ, 9</t>
  </si>
  <si>
    <t>162609, ВОЛОГОДСКАЯ ОБЛАСТЬ, ЧЕРЕПОВЕЦ Г, ГОРОДЕЦКАЯ УЛ, 10</t>
  </si>
  <si>
    <t>162626, ВОЛОГОДСКАЯ ОБЛАСТЬ, ЧЕРЕПОВЕЦ Г, ШЕКСНИНСКИЙ ПР, 49, ПОМЕЩЕНИЕ 7Н</t>
  </si>
  <si>
    <t>162610, ВОЛОГОДСКАЯ ОБЛАСТЬ, ЧЕРЕПОВЕЦ Г, ДОМЕНЬЩИКОВ Б, 38</t>
  </si>
  <si>
    <t>162620, ВОЛОГОДСКАЯ ОБЛАСТЬ, ЧЕРЕПОВЕЦ Г, ЦЕНТРАЛЬНАЯ УЛ, 20</t>
  </si>
  <si>
    <t>ЧДОУ «ДЕТСКИЙ САД «ТРАЕКТОРИЯ РАЗВИТИЯ»</t>
  </si>
  <si>
    <t>БДОУ ДЕТСКИЙ САД  "БУРАТИНО"</t>
  </si>
  <si>
    <t>162961, ВОЛОГОДСКАЯ ОБЛАСТЬ, ВЫТЕГОРСКИЙ РАЙОН, МИРНЫЙ П, ТРУДА УЛ, 4</t>
  </si>
  <si>
    <t>МБДОУ "ДЕТСКИЙ САД №5 "БУРАТИНО""</t>
  </si>
  <si>
    <t>МБДОУ "ДЕТСКИЙ САД №11 "ЦВЕТИК-СЕМИЦВЕТИК""</t>
  </si>
  <si>
    <t>МБДОУ "ДЕТСКИЙ САД №24 "РОСИНКА""</t>
  </si>
  <si>
    <t>МБДОУ "ДЕТСКИЙ САД №26 "БЕРЁЗКА""</t>
  </si>
  <si>
    <t>МБДОУ "НОВАТОРСКИЙ ДЕТСКИЙ САД "АЛЕНУШКА""</t>
  </si>
  <si>
    <t>МБДОУ "ДЕТСКИЙ САД ОБЩЕРАЗВИВАЮЩЕГО ВИДА №1 "БЕРЕЗКА""</t>
  </si>
  <si>
    <t>МБДОУ "ДЕТСКИЙ САД №2 "СОЛНЫШКО""</t>
  </si>
  <si>
    <t>Тип организации</t>
  </si>
  <si>
    <t>Тип поселения</t>
  </si>
  <si>
    <t>Статус организации</t>
  </si>
  <si>
    <t>Режим функционирования</t>
  </si>
  <si>
    <t>имеющие иностранное гражданство или имеющие несколько гражданств</t>
  </si>
  <si>
    <t>без гражданства</t>
  </si>
  <si>
    <t xml:space="preserve">  в том числе:  
группы компенсирующей направленности</t>
  </si>
  <si>
    <t>из них:
для детей с туберкулезной интоксикацией</t>
  </si>
  <si>
    <t>из них:
общеразвивающей направленности</t>
  </si>
  <si>
    <t>имеющие иностранное гражданство или  имеющие несколько гражданств</t>
  </si>
  <si>
    <t>в том числе :
воспитатели</t>
  </si>
  <si>
    <t>помощник воспитателя</t>
  </si>
  <si>
    <t>в том числе:
воспитатели</t>
  </si>
  <si>
    <t>подъемника для детей</t>
  </si>
  <si>
    <t>лифта для детей</t>
  </si>
  <si>
    <t>инвалидных колясок</t>
  </si>
  <si>
    <t>книг для слабовидящих</t>
  </si>
  <si>
    <t>электронных обучающих материалов (игр и презентаций)</t>
  </si>
  <si>
    <t>стационарного спортивного оборудования (тренажеров)</t>
  </si>
  <si>
    <t>в том числе доступные для использования воспитанниками</t>
  </si>
  <si>
    <t>из них:
ноутбуки и другие портативные персональные компьютеры (кроме планшетных)</t>
  </si>
  <si>
    <t>планшетные компьютеры</t>
  </si>
  <si>
    <t>имеющие доступ к сети Интернет</t>
  </si>
  <si>
    <t>Мультимедийные проекторы</t>
  </si>
  <si>
    <t>Принтер</t>
  </si>
  <si>
    <t>Сканер</t>
  </si>
  <si>
    <t>Ксерокс</t>
  </si>
  <si>
    <t>Многофункциональное устройство (МФУ, выполняющие операции печати, сканирования, копирования)</t>
  </si>
  <si>
    <t>из них:
затраты на продукты и услуги в области информационной безопасности</t>
  </si>
  <si>
    <t>из них на приобретение:
вычислительной техники и оргтехники</t>
  </si>
  <si>
    <t>на приобретение цифрового контента
(книги, музыкальные произведения, изображения, видео в электронном виде и т.п.)</t>
  </si>
  <si>
    <t>в том числе по источникам финансирования:
собственные средства организации</t>
  </si>
  <si>
    <t>из них:
некоммерческих организаций</t>
  </si>
  <si>
    <t>код</t>
  </si>
  <si>
    <t>Наличие коллегиального органа управления с участием общественности (1 - да, 2 - нет)</t>
  </si>
  <si>
    <t>в том числе для воспитанников:
с нарушением слуха</t>
  </si>
  <si>
    <t>103</t>
  </si>
  <si>
    <t>104</t>
  </si>
  <si>
    <t>105</t>
  </si>
  <si>
    <t xml:space="preserve">из них:
на приобретение машин и оборудования, связанных с цифровыми технологиями, а также техническое обслуживание, модернизацию, текущий и капитальный ремонт, выполненные собственными силами </t>
  </si>
  <si>
    <t>в том числе на оплату доступа к сети Интернет</t>
  </si>
  <si>
    <t>Данные для выгрузки</t>
  </si>
  <si>
    <t>КодРазделаВВыгрузке</t>
  </si>
  <si>
    <t>D_R1</t>
  </si>
  <si>
    <t>D_R2</t>
  </si>
  <si>
    <t>ИмяВКниге</t>
  </si>
  <si>
    <t>D_R3</t>
  </si>
  <si>
    <t>D_R4</t>
  </si>
  <si>
    <t>D_R5</t>
  </si>
  <si>
    <t>D_R6</t>
  </si>
  <si>
    <t>D_R7</t>
  </si>
  <si>
    <t>D_R8</t>
  </si>
  <si>
    <t>D_R9</t>
  </si>
  <si>
    <t>D_R10</t>
  </si>
  <si>
    <t>D_R11</t>
  </si>
  <si>
    <t>D_R12</t>
  </si>
  <si>
    <t>D_R13</t>
  </si>
  <si>
    <t>D_R14</t>
  </si>
  <si>
    <t>D_R15</t>
  </si>
  <si>
    <t>Усть-КубинскийМБОУ "ПЕРВОМАЙСКАЯ ООШ"</t>
  </si>
  <si>
    <t>МАОУ "СУДСКИЙ  ЦЕНТР ОБРАЗОВАНИЯ №1"</t>
  </si>
  <si>
    <t>МБОУ "СРЕДНЯЯ ОБЩЕОБРАЗОВАТЕЛЬНАЯ ШКОЛА №22 ИМ.Ф.Я.ФЕДУЛОВА"</t>
  </si>
  <si>
    <t>МБОУ "ТИМАНОВСКАЯ ООШ"</t>
  </si>
  <si>
    <t>с 9 по 20 января</t>
  </si>
  <si>
    <t>Режим работы</t>
  </si>
  <si>
    <t>Численность воспитанников,
чел</t>
  </si>
  <si>
    <t>Кратковременного пребывания (5 часов и менее)</t>
  </si>
  <si>
    <t>Сокращенного дня (8-10 часов)</t>
  </si>
  <si>
    <t>Полного дня (10,5-12 часов)</t>
  </si>
  <si>
    <t>Продленного дня (13-14 часов)</t>
  </si>
  <si>
    <t>Круглосуточного пребывания (24 часа)</t>
  </si>
  <si>
    <t>Численность воспитанников</t>
  </si>
  <si>
    <t>Раздел 7. Распределение воспитанников по возрасту, человек</t>
  </si>
  <si>
    <t>Раздел 4. Распределение групп по направленности и возрасту детей, единица (на конец отчетного года)</t>
  </si>
  <si>
    <t>Число групп - всего (сумма строк 402, 413, 414, 418-421)</t>
  </si>
  <si>
    <t>для детей с нефрологическими заболеваниями</t>
  </si>
  <si>
    <t>из графы 3 для детей в возрасте</t>
  </si>
  <si>
    <t>от 2-х месяцев до 1 года</t>
  </si>
  <si>
    <t>от 1 года до 3 лет</t>
  </si>
  <si>
    <t>от 3-х до 5 лет</t>
  </si>
  <si>
    <t>5 лет и старше</t>
  </si>
  <si>
    <t>разновозрастные</t>
  </si>
  <si>
    <t>Раздел 5. Распределение мест в группах по направленности и возрасту детей, единица (на конец отчетного года)</t>
  </si>
  <si>
    <t>из графы 3 в группах для детей в возрасте</t>
  </si>
  <si>
    <t>Число мест - всего (сумма строк 502, 513, 514, 518-521)</t>
  </si>
  <si>
    <t>Раздел 6. Численность воспитанников в группах, человек (на конец отчетного периода)</t>
  </si>
  <si>
    <t>Всего (сумма строк 602, 613, 614, 618-621)</t>
  </si>
  <si>
    <t>Из гр.3</t>
  </si>
  <si>
    <t xml:space="preserve"> из них дети-инвалиды</t>
  </si>
  <si>
    <t xml:space="preserve">   дети-инвалиды, неучтенные в гр.10</t>
  </si>
  <si>
    <t>Всего
(сумма
граф 4-11)</t>
  </si>
  <si>
    <t xml:space="preserve"> в том числе в возрасте, лет (число полных лет на 1 января следующего за отчетным периодом)</t>
  </si>
  <si>
    <t>дети-инвалиды (кроме учтенных в стр.703)</t>
  </si>
  <si>
    <t>Из стр.703 - дети-инвалиды</t>
  </si>
  <si>
    <t>Аварский</t>
  </si>
  <si>
    <t>Адыгейский</t>
  </si>
  <si>
    <t>Алтайский</t>
  </si>
  <si>
    <t>Эвенкийский</t>
  </si>
  <si>
    <t>Башкирский</t>
  </si>
  <si>
    <t>Бурятский</t>
  </si>
  <si>
    <t>Вепсский</t>
  </si>
  <si>
    <t>Даргинский</t>
  </si>
  <si>
    <t>Долганский</t>
  </si>
  <si>
    <t>Еврейский</t>
  </si>
  <si>
    <t>Иврит</t>
  </si>
  <si>
    <t>Кабардино-черкесский</t>
  </si>
  <si>
    <t>Калмыцкий</t>
  </si>
  <si>
    <t>Карачаево-балкарский</t>
  </si>
  <si>
    <t>Коми</t>
  </si>
  <si>
    <t>Коми-пермяцкий</t>
  </si>
  <si>
    <t>Корякский</t>
  </si>
  <si>
    <t>Крымско-татарский</t>
  </si>
  <si>
    <t>Кумыкский</t>
  </si>
  <si>
    <t>Лакский</t>
  </si>
  <si>
    <t>Лезгинский</t>
  </si>
  <si>
    <t>Мансийский</t>
  </si>
  <si>
    <t>Марийский</t>
  </si>
  <si>
    <t>Нганасанский</t>
  </si>
  <si>
    <t>Нивхский</t>
  </si>
  <si>
    <t>Ногайский</t>
  </si>
  <si>
    <t>Осетинский</t>
  </si>
  <si>
    <t>Табасаранский</t>
  </si>
  <si>
    <t>Татарский</t>
  </si>
  <si>
    <t>Тувинский</t>
  </si>
  <si>
    <t>Удмуртский</t>
  </si>
  <si>
    <t>Удэгейский</t>
  </si>
  <si>
    <t>Финский</t>
  </si>
  <si>
    <t>Хакасский</t>
  </si>
  <si>
    <t>Хантыйский</t>
  </si>
  <si>
    <t>Чеченский</t>
  </si>
  <si>
    <t>Чувашский</t>
  </si>
  <si>
    <t>Чукотский</t>
  </si>
  <si>
    <t>Эвенский</t>
  </si>
  <si>
    <t>Энецкий</t>
  </si>
  <si>
    <t>Эскимосский</t>
  </si>
  <si>
    <t>Юкагирский</t>
  </si>
  <si>
    <t>Якутский</t>
  </si>
  <si>
    <t xml:space="preserve">Численность воспитанников - всего </t>
  </si>
  <si>
    <t>Численность работников - всего (сумма строк 902, 906, 919, 922)</t>
  </si>
  <si>
    <t>D_R16</t>
  </si>
  <si>
    <t>D_R17</t>
  </si>
  <si>
    <t>D_R18</t>
  </si>
  <si>
    <t>D_R19</t>
  </si>
  <si>
    <t>D_R20</t>
  </si>
  <si>
    <t>D_R21</t>
  </si>
  <si>
    <t>D_R22</t>
  </si>
  <si>
    <t>D_R23</t>
  </si>
  <si>
    <t>из них:
руководитель</t>
  </si>
  <si>
    <t>заместители руководителя</t>
  </si>
  <si>
    <t>руководитель филиала</t>
  </si>
  <si>
    <t>учителя иностранных языков</t>
  </si>
  <si>
    <r>
      <t xml:space="preserve">в том числе :
</t>
    </r>
    <r>
      <rPr>
        <b/>
        <sz val="11"/>
        <color indexed="8"/>
        <rFont val="Calibri"/>
        <family val="2"/>
      </rPr>
      <t>руководящие работники - всего</t>
    </r>
  </si>
  <si>
    <r>
      <rPr>
        <b/>
        <sz val="11"/>
        <color indexed="8"/>
        <rFont val="Calibri"/>
        <family val="2"/>
      </rPr>
      <t>учебно-вспомогательный персонал</t>
    </r>
    <r>
      <rPr>
        <sz val="11"/>
        <color indexed="8"/>
        <rFont val="Calibri"/>
        <family val="2"/>
      </rPr>
      <t xml:space="preserve"> - всего       </t>
    </r>
  </si>
  <si>
    <t>из них:
младший воспитатель</t>
  </si>
  <si>
    <t>Из общей численности учителей-дефектологов (стр.912): учителя, имеющие специальное дефектологическое образование</t>
  </si>
  <si>
    <t>Численность педагогических работников (из стр. 906), прошедших в течение последних трех лет повышение квалификации и (или) профессиональную переподготовку</t>
  </si>
  <si>
    <t>Медицинский персонал организации (в строку 901 не включается)</t>
  </si>
  <si>
    <t>Численность работников - всего (сумма строк 1002, 1006, 1019, 1022)</t>
  </si>
  <si>
    <r>
      <t xml:space="preserve">в том числе :
</t>
    </r>
    <r>
      <rPr>
        <b/>
        <sz val="11"/>
        <color indexed="8"/>
        <rFont val="Calibri"/>
        <family val="2"/>
      </rPr>
      <t>руководящие работники</t>
    </r>
    <r>
      <rPr>
        <sz val="11"/>
        <color indexed="8"/>
        <rFont val="Calibri"/>
        <family val="2"/>
      </rPr>
      <t xml:space="preserve"> - всего</t>
    </r>
  </si>
  <si>
    <t>иной персонал</t>
  </si>
  <si>
    <t>в том числе в возрасте, лет (число полных лет на 1 января следующего за отчетным года)</t>
  </si>
  <si>
    <t>Всего (сумма граф 4-9)</t>
  </si>
  <si>
    <t>из общей численности работников (графа 3) имеют педагогический стаж, всего (сумма граф 11-16)</t>
  </si>
  <si>
    <t>Численность работников - всего (сумма строк 1102, 1106, 1119, 1122)</t>
  </si>
  <si>
    <t>Численность внешних совместителей - всего (сумма строк 1202, 1203, 1216, 1219)</t>
  </si>
  <si>
    <t>Кроме того (кроме строки 1201) медицинский персонал организации</t>
  </si>
  <si>
    <t>Численность работаюших по договорам гражданско-правового характера</t>
  </si>
  <si>
    <t>Наличие в организации
Код: да - 1, нет - 2</t>
  </si>
  <si>
    <t>Кабинет заведующего</t>
  </si>
  <si>
    <t>Групповые комнаты</t>
  </si>
  <si>
    <t>Спальни</t>
  </si>
  <si>
    <t>Соляная комната/пещера</t>
  </si>
  <si>
    <t>Комнаты для специалистов</t>
  </si>
  <si>
    <t>Медицинский кабинет</t>
  </si>
  <si>
    <t>Изолятор</t>
  </si>
  <si>
    <t>Процедурный кабинет</t>
  </si>
  <si>
    <t>Методический кабинет</t>
  </si>
  <si>
    <t>Физкультурный/спортивный зал</t>
  </si>
  <si>
    <t>Музыкальный зал</t>
  </si>
  <si>
    <t>Плавательный бассейн</t>
  </si>
  <si>
    <t>Зимний сад/экологическая комната</t>
  </si>
  <si>
    <t>Подсобное помещение</t>
  </si>
  <si>
    <t>Лаборатория</t>
  </si>
  <si>
    <t>Места для личной гигиены</t>
  </si>
  <si>
    <t>Раздевальная</t>
  </si>
  <si>
    <t>Помещения для приготовления и раздачи пищи</t>
  </si>
  <si>
    <t>Кинозал</t>
  </si>
  <si>
    <t>Книгохранилище/библиотека</t>
  </si>
  <si>
    <t>Фитобар</t>
  </si>
  <si>
    <t>на правах собственности</t>
  </si>
  <si>
    <t xml:space="preserve">  в оперативном управлении</t>
  </si>
  <si>
    <t xml:space="preserve">  арендованная</t>
  </si>
  <si>
    <t xml:space="preserve">  другие формы владения</t>
  </si>
  <si>
    <t>Всего (сумма граф 5,6,7,8)</t>
  </si>
  <si>
    <t>в том числе площадь, сданная в аренду и/или субаренду</t>
  </si>
  <si>
    <t>из графы 3 площадь по форме владения (пользования)</t>
  </si>
  <si>
    <t>Общая площадь зданий (помещений) - всего</t>
  </si>
  <si>
    <t>Общая площадь земельного участка - всего</t>
  </si>
  <si>
    <t xml:space="preserve"> из нее площадь: 
площадки для прогулки групп</t>
  </si>
  <si>
    <t>Код: да - 1, нет - 2</t>
  </si>
  <si>
    <t>Наличие в образовательной организации:
пандуса</t>
  </si>
  <si>
    <t>звуковых средств воспроизведения информации</t>
  </si>
  <si>
    <t>Персональные компьютеры - всего</t>
  </si>
  <si>
    <t>Наличие в образовательной организации:
    собственного сайта в сети Интернет (1 - да, 2 - нет)</t>
  </si>
  <si>
    <t>Число ставок по штату, ед.</t>
  </si>
  <si>
    <t>Фактически занято, ед.</t>
  </si>
  <si>
    <t>работниками списочного состава</t>
  </si>
  <si>
    <t>Численность работников на начало отчетного года (без внешних совместителей и работающих по договорам гражданско-правового характера), чел.</t>
  </si>
  <si>
    <t>из них выпускники</t>
  </si>
  <si>
    <t>со средним профессиональным образованием по программам подготовки специалистов среднего звена</t>
  </si>
  <si>
    <t>с высшим образованием</t>
  </si>
  <si>
    <t>Принято работников, чел</t>
  </si>
  <si>
    <t>Выбыло работников, чел</t>
  </si>
  <si>
    <t>из них по собственному желанию</t>
  </si>
  <si>
    <t>Численность работников на конец отчетного года (без внешних совместителей и работающих по договорам гражданско-правового характера), чел.</t>
  </si>
  <si>
    <t>Число вакантных должностей, ед.</t>
  </si>
  <si>
    <t>Оборудо-вано водо-проводом</t>
  </si>
  <si>
    <t>Оборудо-вано водо-отведением (канализаци-ей)</t>
  </si>
  <si>
    <t>Оборудо-вано цен-тральным отоплением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</si>
  <si>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</si>
  <si>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</si>
  <si>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</si>
  <si>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охрану</t>
  </si>
  <si>
    <t xml:space="preserve"> Оборудова-но автомати-ческой пожарной сигнали-зацией </t>
  </si>
  <si>
    <t>Имеет дымовые извещатели</t>
  </si>
  <si>
    <t>Имеет пожарные краны и рукава</t>
  </si>
  <si>
    <t>Оборудова-но кнопкой тревожной сигнали-зации</t>
  </si>
  <si>
    <t>Доступно для мало-мобильных групп населения</t>
  </si>
  <si>
    <t>ниже 256 Кбит/сек</t>
  </si>
  <si>
    <t>256 - 511 Кбит/сек</t>
  </si>
  <si>
    <t>512 Кбит/сек - 999 Кбит/сек</t>
  </si>
  <si>
    <t>1.0 - 1.9 Мбит/сек</t>
  </si>
  <si>
    <t>2.0 - 29.9 Мбит/сек</t>
  </si>
  <si>
    <t>30.0 - 49.9 Мбит/сек</t>
  </si>
  <si>
    <t>50.0 - 99.9 Мбит/сек</t>
  </si>
  <si>
    <t>100 Мбит/сек 
и выше</t>
  </si>
  <si>
    <t>Здания организации</t>
  </si>
  <si>
    <t>Кроме того, часть здания (помещения)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</si>
  <si>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</si>
  <si>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</si>
  <si>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</si>
  <si>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</si>
  <si>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</si>
  <si>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</si>
  <si>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</si>
  <si>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</si>
  <si>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в том числе бюджета:
федерального</t>
  </si>
  <si>
    <t>субъекта Российской Федерации</t>
  </si>
  <si>
    <t>местного</t>
  </si>
  <si>
    <t>организаций</t>
  </si>
  <si>
    <t>населения</t>
  </si>
  <si>
    <t>из них:
с расстройством аутистического спектра</t>
  </si>
  <si>
    <t>из них:
с тяжелым нарушением речи</t>
  </si>
  <si>
    <t>Из общей численности воспитанников
(из стр. 701):
дети с ограниченными возможностями здоровья</t>
  </si>
  <si>
    <t>Остаток средств:
на начало отчетного года</t>
  </si>
  <si>
    <t>на конец отчетного года</t>
  </si>
  <si>
    <t>из них осуществляемые за счет средств бюджетов всех уровней (субсидий)</t>
  </si>
  <si>
    <t>в том числе:
оплата труда и начисления на выплаты по оплате труда</t>
  </si>
  <si>
    <t>оплата работ, услуг</t>
  </si>
  <si>
    <t>социальное обеспечение</t>
  </si>
  <si>
    <t>прочие расходы</t>
  </si>
  <si>
    <t>Поступление нефинансовых активов</t>
  </si>
  <si>
    <t>списочного состава
(без внешних совместителей)</t>
  </si>
  <si>
    <t>из гр.7 внешних совместителей</t>
  </si>
  <si>
    <t>за счет средств бюджетов всех уровней (субсидий)</t>
  </si>
  <si>
    <t>Средняя численность работников, чел.</t>
  </si>
  <si>
    <t>списочного состава (без внешних сов-местителей) &lt;1&gt;</t>
  </si>
  <si>
    <t>внешних сов-местителей &lt;2&gt;</t>
  </si>
  <si>
    <t>Фонд начисленной заработной платы работников, тыс руб.</t>
  </si>
  <si>
    <t>в том числе по внутреннему совмести-тельству 
&lt;3&gt;</t>
  </si>
  <si>
    <t>Фонд начисленной заработной платы работников по источникам финансирования, 
тыс.руб.</t>
  </si>
  <si>
    <r>
      <t xml:space="preserve">в том числе:
</t>
    </r>
    <r>
      <rPr>
        <b/>
        <sz val="11"/>
        <color indexed="8"/>
        <rFont val="Calibri"/>
        <family val="2"/>
      </rPr>
      <t>руководящие работники</t>
    </r>
    <r>
      <rPr>
        <sz val="11"/>
        <color indexed="8"/>
        <rFont val="Calibri"/>
        <family val="2"/>
      </rPr>
      <t xml:space="preserve"> - всего</t>
    </r>
  </si>
  <si>
    <r>
      <rPr>
        <b/>
        <sz val="11"/>
        <color indexed="8"/>
        <rFont val="Calibri"/>
        <family val="2"/>
      </rPr>
      <t>педагогические работники</t>
    </r>
    <r>
      <rPr>
        <sz val="11"/>
        <color indexed="8"/>
        <rFont val="Calibri"/>
        <family val="2"/>
      </rPr>
      <t xml:space="preserve"> - всего</t>
    </r>
  </si>
  <si>
    <t>учебно-вспомогательный персонал</t>
  </si>
  <si>
    <t>&lt;1&gt; Показывается среднесписочная численность работников (с одним десятичным знаком)</t>
  </si>
  <si>
    <t>&lt;2&gt; Средняя численность внешних совместителей исчисляется пропорционально фактически отработанному времени (с одним десятичным знаком)</t>
  </si>
  <si>
    <t>&lt;3&gt;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</si>
  <si>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Если Раздел 2 строка 201 графа 03 &gt; 0, то  Раздел 4 строка 401 графа 03 &gt; 0</t>
  </si>
  <si>
    <t>Если Раздел 2 строка 202 графа 03 &gt; 0, то  Раздел 4 строка 401 графа 03 &gt; 0</t>
  </si>
  <si>
    <t>Если Раздел 2 строка 203 графа 03 &gt; 0, то  Раздел 4 строка 401 графа 03 &gt; 0</t>
  </si>
  <si>
    <t>Если Раздел 2 строка 204 графа 03 &gt; 0, то  Раздел 4 строка 401 графа 03 &gt; 0</t>
  </si>
  <si>
    <t>Если Раздел 2 строка 205 графа 03 &gt; 0, то  Раздел 4 строка 401 графа 03 &gt; 0</t>
  </si>
  <si>
    <t>Если Раздел 2 строка 201 графа 03 &gt; 0, то  Раздел 5 строка 501 графа 03 &gt; 0</t>
  </si>
  <si>
    <t>Если Раздел 2 строка 202 графа 03 &gt; 0, то  Раздел 5 строка 501 графа 03 &gt; 0</t>
  </si>
  <si>
    <t>Если Раздел 2 строка 203 графа 03 &gt; 0, то  Раздел 5 строка 501 графа 03 &gt; 0</t>
  </si>
  <si>
    <t>Если Раздел 2 строка 204 графа 03 &gt; 0, то  Раздел 5 строка 501 графа 03 &gt; 0</t>
  </si>
  <si>
    <t>Если Раздел 2 строка 205 графа 03 &gt; 0, то  Раздел 5 строка 501 графа 03 &gt; 0</t>
  </si>
  <si>
    <t>Если Раздел 2 строка 201 графа 03 &gt; 0, то  Раздел 6 строка 601 графа 03 &gt; 0</t>
  </si>
  <si>
    <t>Если Раздел 2 строка 202 графа 03 &gt; 0, то  Раздел 6 строка 601 графа 03 &gt; 0</t>
  </si>
  <si>
    <t>Если Раздел 2 строка 203 графа 03 &gt; 0, то  Раздел 6 строка 601 графа 03 &gt; 0</t>
  </si>
  <si>
    <t>Если Раздел 2 строка 204 графа 03 &gt; 0, то  Раздел 6 строка 601 графа 03 &gt; 0</t>
  </si>
  <si>
    <t>Если Раздел 2 строка 205 графа 03 &gt; 0, то  Раздел 6 строка 601 графа 03 &gt; 0</t>
  </si>
  <si>
    <t>Если Раздел 2 строка 201 графа 03 &gt; 0, то  Раздел 7 строка 701 графа 03 &gt; 0</t>
  </si>
  <si>
    <t>Если Раздел 2 строка 202 графа 03 &gt; 0, то  Раздел 7 строка 701 графа 03 &gt; 0</t>
  </si>
  <si>
    <t>Если Раздел 2 строка 203 графа 03 &gt; 0, то  Раздел 7 строка 701 графа 03 &gt; 0</t>
  </si>
  <si>
    <t>Если Раздел 2 строка 204 графа 03 &gt; 0, то  Раздел 7 строка 701 графа 03 &gt; 0</t>
  </si>
  <si>
    <t>Если Раздел 2 строка 205 графа 03 &gt; 0, то  Раздел 7 строка 701 графа 03 &gt; 0</t>
  </si>
  <si>
    <t>Раздел 2 строка 201 графа 03 + строка 202 графа 03 + строка 203 графа 03 + строка 204 графа 03 + строка 205 графа 03 = Раздел 6 строка 601 графа 03</t>
  </si>
  <si>
    <t>Раздел 2 строка 201 графа 03 + строка 202 графа 03 + строка 203 графа 03 + строка 204 графа 03 + строка 205 графа 03 = Раздел 7 строка 701 графа 03</t>
  </si>
  <si>
    <t>Если Раздел 1 строка 101 графа 3 = "5", то Раздел 23 строка 2301 графа 3 &gt; 0</t>
  </si>
  <si>
    <t>Если Раздел 1 строка 101 графа 3 = "5", то Раздел 22 строка 2201 графа 3 &gt; 0</t>
  </si>
  <si>
    <t>Если Раздел 1 строка 101 графа 3 = "5", то Раздел 21 строка 2101 графа 3 &gt; 0</t>
  </si>
  <si>
    <t>Раздел 20 строка 2001 графа 04 &lt;= Раздел 20 строка 2001 графа 03</t>
  </si>
  <si>
    <t>Раздел 20 строка 2002 графа 04 &lt;= Раздел 20 строка 2002 графа 03</t>
  </si>
  <si>
    <t>Раздел 20 строка 2003 графа 04 &lt;= Раздел 20 строка 2003 графа 03</t>
  </si>
  <si>
    <t>Раздел 20 строка 2004 графа 04 &lt;= Раздел 20 строка 2004 графа 03</t>
  </si>
  <si>
    <t>Раздел 13 строка 1301 графа 04 &lt;= Раздел 13 строка 1301 графа 03</t>
  </si>
  <si>
    <t>Раздел 13 строка 1302 графа 04 &lt;= Раздел 13 строка 1302 графа 03</t>
  </si>
  <si>
    <t>Раздел 12 строка 1201 графа 04 &lt;= Раздел 12 строка 1201 графа 03</t>
  </si>
  <si>
    <t>Раздел 12 строка 1202 графа 04 &lt;= Раздел 12 строка 1202 графа 03</t>
  </si>
  <si>
    <t>Раздел 12 строка 1203 графа 04 &lt;= Раздел 12 строка 1203 графа 03</t>
  </si>
  <si>
    <t>Раздел 12 строка 1204 графа 04 &lt;= Раздел 12 строка 1204 графа 03</t>
  </si>
  <si>
    <t>Раздел 12 строка 1205 графа 04 &lt;= Раздел 12 строка 1205 графа 03</t>
  </si>
  <si>
    <t>Раздел 12 строка 1206 графа 04 &lt;= Раздел 12 строка 1206 графа 03</t>
  </si>
  <si>
    <t>Раздел 12 строка 1207 графа 04 &lt;= Раздел 12 строка 1207 графа 03</t>
  </si>
  <si>
    <t>Раздел 12 строка 1208 графа 04 &lt;= Раздел 12 строка 1208 графа 03</t>
  </si>
  <si>
    <t>Раздел 12 строка 1209 графа 04 &lt;= Раздел 12 строка 1209 графа 03</t>
  </si>
  <si>
    <t>Раздел 12 строка 1210 графа 04 &lt;= Раздел 12 строка 1210 графа 03</t>
  </si>
  <si>
    <t>Раздел 12 строка 1211 графа 04 &lt;= Раздел 12 строка 1211 графа 03</t>
  </si>
  <si>
    <t>Раздел 12 строка 1212 графа 04 &lt;= Раздел 12 строка 1212 графа 03</t>
  </si>
  <si>
    <t>Раздел 12 строка 1213 графа 04 &lt;= Раздел 12 строка 1213 графа 03</t>
  </si>
  <si>
    <t>Раздел 12 строка 1214 графа 04 &lt;= Раздел 12 строка 1214 графа 03</t>
  </si>
  <si>
    <t>Раздел 12 строка 1215 графа 04 &lt;= Раздел 12 строка 1215 графа 03</t>
  </si>
  <si>
    <t>Раздел 12 строка 1216 графа 04 &lt;= Раздел 12 строка 1216 графа 03</t>
  </si>
  <si>
    <t>Раздел 12 строка 1217 графа 04 &lt;= Раздел 12 строка 1217 графа 03</t>
  </si>
  <si>
    <t>Раздел 12 строка 1218 графа 04 &lt;= Раздел 12 строка 1218 графа 03</t>
  </si>
  <si>
    <t>Раздел 12 строка 1219 графа 04 &lt;= Раздел 12 строка 1219 графа 03</t>
  </si>
  <si>
    <t>Раздел 12 строка 1220 графа 04 &lt;= Раздел 12 строка 1220 графа 03</t>
  </si>
  <si>
    <t>Раздел 12 строка 1221 графа 04 &lt;= Раздел 12 строка 1221 графа 03</t>
  </si>
  <si>
    <t>Раздел 11 строка 1101 графа 03 = Раздел 10 строка 1001 графа 03</t>
  </si>
  <si>
    <t>Раздел 11 строка 1101 графа 03 = Раздел 9 строка 901 графа 03</t>
  </si>
  <si>
    <t>Раздел 11 строка 1103 + строка 1104 + строка 1105 графа 03 &lt;= Раздел 11 строка 1102 графа 03</t>
  </si>
  <si>
    <t>Раздел 11 строка 1103 + строка 1104 + строка 1105 графа 04 &lt;= Раздел 11 строка 1102 графа 04</t>
  </si>
  <si>
    <t>Раздел 11 строка 1103 + строка 1104 + строка 1105 графа 05 &lt;= Раздел 11 строка 1102 графа 05</t>
  </si>
  <si>
    <t>Раздел 11 строка 1103 + строка 1104 + строка 1105 графа 06 &lt;= Раздел 11 строка 1102 графа 06</t>
  </si>
  <si>
    <t>Раздел 11 строка 1103 + строка 1104 + строка 1105 графа 07 &lt;= Раздел 11 строка 1102 графа 07</t>
  </si>
  <si>
    <t>Раздел 11 строка 1103 + строка 1104 + строка 1105 графа 08 &lt;= Раздел 11 строка 1102 графа 08</t>
  </si>
  <si>
    <t>Раздел 11 строка 1103 + строка 1104 + строка 1105 графа 09 &lt;= Раздел 11 строка 1102 графа 09</t>
  </si>
  <si>
    <t>Раздел 11 строка 1103 + строка 1104 + строка 1105 графа 10 &lt;= Раздел 11 строка 1102 графа 10</t>
  </si>
  <si>
    <t>Раздел 11 строка 1103 + строка 1104 + строка 1105 графа 11 &lt;= Раздел 11 строка 1102 графа 11</t>
  </si>
  <si>
    <t>Раздел 11 строка 1103 + строка 1104 + строка 1105 графа 12 &lt;= Раздел 11 строка 1102 графа 12</t>
  </si>
  <si>
    <t>Раздел 11 строка 1103 + строка 1104 + строка 1105 графа 13 &lt;= Раздел 11 строка 1102 графа 13</t>
  </si>
  <si>
    <t>Раздел 11 строка 1103 + строка 1104 + строка 1105 графа 14 &lt;= Раздел 11 строка 1102 графа 14</t>
  </si>
  <si>
    <t>Раздел 11 строка 1103 + строка 1104 + строка 1105 графа 15 &lt;= Раздел 11 строка 1102 графа 15</t>
  </si>
  <si>
    <t>Раздел 11 строка 1103 + строка 1104 + строка 1105 графа 16 &lt;= Раздел 11 строка 1102 графа 16</t>
  </si>
  <si>
    <t>Раздел 11 строка 1120 + строка 1121 графа 03 &lt;= Раздел 11 строка 1119 графа 03</t>
  </si>
  <si>
    <t>Раздел 11 строка 1120 + строка 1121 графа 04 &lt;= Раздел 11 строка 1119 графа 04</t>
  </si>
  <si>
    <t>Раздел 11 строка 1120 + строка 1121 графа 05 &lt;= Раздел 11 строка 1119 графа 05</t>
  </si>
  <si>
    <t>Раздел 11 строка 1120 + строка 1121 графа 06 &lt;= Раздел 11 строка 1119 графа 06</t>
  </si>
  <si>
    <t>Раздел 11 строка 1120 + строка 1121 графа 07 &lt;= Раздел 11 строка 1119 графа 07</t>
  </si>
  <si>
    <t>Раздел 11 строка 1120 + строка 1121 графа 08 &lt;= Раздел 11 строка 1119 графа 08</t>
  </si>
  <si>
    <t>Раздел 11 строка 1120 + строка 1121 графа 09 &lt;= Раздел 11 строка 1119 графа 09</t>
  </si>
  <si>
    <t>Раздел 11 строка 1120 + строка 1121 графа 10 &lt;= Раздел 11 строка 1119 графа 10</t>
  </si>
  <si>
    <t>Раздел 11 строка 1120 + строка 1121 графа 11 &lt;= Раздел 11 строка 1119 графа 11</t>
  </si>
  <si>
    <t>Раздел 11 строка 1120 + строка 1121 графа 12 &lt;= Раздел 11 строка 1119 графа 12</t>
  </si>
  <si>
    <t>Раздел 11 строка 1120 + строка 1121 графа 13 &lt;= Раздел 11 строка 1119 графа 13</t>
  </si>
  <si>
    <t>Раздел 11 строка 1120 + строка 1121 графа 14 &lt;= Раздел 11 строка 1119 графа 14</t>
  </si>
  <si>
    <t>Раздел 11 строка 1120 + строка 1121 графа 15 &lt;= Раздел 11 строка 1119 графа 15</t>
  </si>
  <si>
    <t>Раздел 11 строка 1120 + строка 1121 графа 16 &lt;= Раздел 11 строка 1119 графа 16</t>
  </si>
  <si>
    <t>Раздел 11 строка 1101 графа 10 &lt;= Раздел 11 строка 1101 графа 03</t>
  </si>
  <si>
    <t>Раздел 11 строка 1102 графа 10 &lt;= Раздел 11 строка 1102 графа 03</t>
  </si>
  <si>
    <t>Раздел 11 строка 1103 графа 10 &lt;= Раздел 11 строка 1103 графа 03</t>
  </si>
  <si>
    <t>Раздел 11 строка 1104 графа 10 &lt;= Раздел 11 строка 1104 графа 03</t>
  </si>
  <si>
    <t>Раздел 11 строка 1105 графа 10 &lt;= Раздел 11 строка 1105 графа 03</t>
  </si>
  <si>
    <t>Раздел 11 строка 1106 графа 10 &lt;= Раздел 11 строка 1106 графа 03</t>
  </si>
  <si>
    <t>Раздел 11 строка 1107 графа 10 &lt;= Раздел 11 строка 1107 графа 03</t>
  </si>
  <si>
    <t>Раздел 11 строка 1108 графа 10 &lt;= Раздел 11 строка 1108 графа 03</t>
  </si>
  <si>
    <t>Раздел 11 строка 1109 графа 10 &lt;= Раздел 11 строка 1109 графа 03</t>
  </si>
  <si>
    <t>Раздел 11 строка 1110 графа 10 &lt;= Раздел 11 строка 1110 графа 03</t>
  </si>
  <si>
    <t>Раздел 11 строка 1111 графа 10 &lt;= Раздел 11 строка 1111 графа 03</t>
  </si>
  <si>
    <t>Раздел 11 строка 1112 графа 10 &lt;= Раздел 11 строка 1112 графа 03</t>
  </si>
  <si>
    <t>Раздел 11 строка 1113 графа 10 &lt;= Раздел 11 строка 1113 графа 03</t>
  </si>
  <si>
    <t>Раздел 11 строка 1114 графа 10 &lt;= Раздел 11 строка 1114 графа 03</t>
  </si>
  <si>
    <t>Раздел 11 строка 1115 графа 10 &lt;= Раздел 11 строка 1115 графа 03</t>
  </si>
  <si>
    <t>Раздел 11 строка 1116 графа 10 &lt;= Раздел 11 строка 1116 графа 03</t>
  </si>
  <si>
    <t>Раздел 11 строка 1117 графа 10 &lt;= Раздел 11 строка 1117 графа 03</t>
  </si>
  <si>
    <t>Раздел 11 строка 1118 графа 10 &lt;= Раздел 11 строка 1118 графа 03</t>
  </si>
  <si>
    <t>Раздел 11 строка 1119 графа 10 &lt;= Раздел 11 строка 1119 графа 03</t>
  </si>
  <si>
    <t>Раздел 11 строка 1120 графа 10 &lt;= Раздел 11 строка 1120 графа 03</t>
  </si>
  <si>
    <t>Раздел 11 строка 1121 графа 10 &lt;= Раздел 11 строка 1121 графа 03</t>
  </si>
  <si>
    <t>Раздел 11 строка 1122 графа 10 &lt;= Раздел 11 строка 1122 графа 03</t>
  </si>
  <si>
    <t>Раздел 10 строка 1003 + строка 1004 + строка 1005 графа 03 &lt;= Раздел 10 строка 1002 графа 03</t>
  </si>
  <si>
    <t>Раздел 10 строка 1003 + строка 1004 + строка 1005 графа 04 &lt;= Раздел 10 строка 1002 графа 04</t>
  </si>
  <si>
    <t>Раздел 10 строка 1003 + строка 1004 + строка 1005 графа 05 &lt;= Раздел 10 строка 1002 графа 05</t>
  </si>
  <si>
    <t>Раздел 10 строка 1003 + строка 1004 + строка 1005 графа 06 &lt;= Раздел 10 строка 1002 графа 06</t>
  </si>
  <si>
    <t>Раздел 10 строка 1003 + строка 1004 + строка 1005 графа 07 &lt;= Раздел 10 строка 1002 графа 07</t>
  </si>
  <si>
    <t>Раздел 10 строка 1003 + строка 1004 + строка 1005 графа 08 &lt;= Раздел 10 строка 1002 графа 08</t>
  </si>
  <si>
    <t>Раздел 10 строка 1003 + строка 1004 + строка 1005 графа 09 &lt;= Раздел 10 строка 1002 графа 09</t>
  </si>
  <si>
    <t>Раздел 10 строка 1003 + строка 1004 + строка 1005 графа 10 &lt;= Раздел 10 строка 1002 графа 10</t>
  </si>
  <si>
    <t>Раздел 10 строка 1003 + строка 1004 + строка 1005 графа 11 &lt;= Раздел 10 строка 1002 графа 11</t>
  </si>
  <si>
    <t>Раздел 10 строка 1003 + строка 1004 + строка 1005 графа 12 &lt;= Раздел 10 строка 1002 графа 12</t>
  </si>
  <si>
    <t>Раздел 10 строка 1003 + строка 1004 + строка 1005 графа 13 &lt;= Раздел 10 строка 1002 графа 13</t>
  </si>
  <si>
    <t>Раздел 10 строка 1020 + строка 1021 графа 03 &lt;= Раздел 10 строка 1019 графа 03</t>
  </si>
  <si>
    <t>Раздел 10 строка 1020 + строка 1021 графа 04 &lt;= Раздел 10 строка 1019 графа 04</t>
  </si>
  <si>
    <t>Раздел 10 строка 1020 + строка 1021 графа 05 &lt;= Раздел 10 строка 1019 графа 05</t>
  </si>
  <si>
    <t>Раздел 10 строка 1020 + строка 1021 графа 06 &lt;= Раздел 10 строка 1019 графа 06</t>
  </si>
  <si>
    <t>Раздел 10 строка 1020 + строка 1021 графа 07 &lt;= Раздел 10 строка 1019 графа 07</t>
  </si>
  <si>
    <t>Раздел 10 строка 1020 + строка 1021 графа 08 &lt;= Раздел 10 строка 1019 графа 08</t>
  </si>
  <si>
    <t>Раздел 10 строка 1020 + строка 1021 графа 09 &lt;= Раздел 10 строка 1019 графа 09</t>
  </si>
  <si>
    <t>Раздел 10 строка 1020 + строка 1021 графа 10 &lt;= Раздел 10 строка 1019 графа 10</t>
  </si>
  <si>
    <t>Раздел 10 строка 1020 + строка 1021 графа 11 &lt;= Раздел 10 строка 1019 графа 11</t>
  </si>
  <si>
    <t>Раздел 10 строка 1020 + строка 1021 графа 12 &lt;= Раздел 10 строка 1019 графа 12</t>
  </si>
  <si>
    <t>Раздел 10 строка 1020 + строка 1021 графа 13 &lt;= Раздел 10 строка 1019 графа 13</t>
  </si>
  <si>
    <t>Раздел 12 строка 1217 + строка 1218 графа 03 &lt;= Раздел 12 строка 1216 графа 03</t>
  </si>
  <si>
    <t>Раздел 12 строка 1217 + строка 1218 графа 04 &lt;= Раздел 12 строка 1216 графа 04</t>
  </si>
  <si>
    <t>Раздел 9 строка 903 + строка 904 + строка 905 графа 03 &lt;= Раздел 9 строка 902 графа 03</t>
  </si>
  <si>
    <t>Раздел 9 строка 903 + строка 904 + строка 905 графа 04 &lt;= Раздел 9 строка 902 графа 04</t>
  </si>
  <si>
    <t>Раздел 9 строка 903 + строка 904 + строка 905 графа 05 &lt;= Раздел 9 строка 902 графа 05</t>
  </si>
  <si>
    <t>Раздел 9 строка 903 + строка 904 + строка 905 графа 06 &lt;= Раздел 9 строка 902 графа 06</t>
  </si>
  <si>
    <t>Раздел 9 строка 903 + строка 904 + строка 905 графа 07 &lt;= Раздел 9 строка 902 графа 07</t>
  </si>
  <si>
    <t>Раздел 9 строка 920 + строка 921 графа 03 &lt;= Раздел 9 строка 919 графа 03</t>
  </si>
  <si>
    <t>Раздел 9 строка 920 + строка 921 графа 04 &lt;= Раздел 9 строка 919 графа 04</t>
  </si>
  <si>
    <t>Раздел 9 строка 920 + строка 921 графа 05 &lt;= Раздел 9 строка 919 графа 05</t>
  </si>
  <si>
    <t>Раздел 9 строка 920 + строка 921 графа 06 &lt;= Раздел 9 строка 919 графа 06</t>
  </si>
  <si>
    <t>Раздел 9 строка 920 + строка 921 графа 07 &lt;= Раздел 9 строка 919 графа 07</t>
  </si>
  <si>
    <t>Раздел 9 строка 923 графа 03 &lt;= Раздел 9 строка 912 графа 03</t>
  </si>
  <si>
    <t>Раздел 9 строка 924 графа 03 &lt;= Раздел 9 строка 906 графа 03</t>
  </si>
  <si>
    <t>Раздел 9 строка 901 графа 04 + графа 06 &lt;= Раздел 9 строка 901 графа 03</t>
  </si>
  <si>
    <t>Раздел 9 строка 902 графа 04 + графа 06 &lt;= Раздел 9 строка 902 графа 03</t>
  </si>
  <si>
    <t>Раздел 9 строка 903 графа 04 + графа 06 &lt;= Раздел 9 строка 903 графа 03</t>
  </si>
  <si>
    <t>Раздел 9 строка 904 графа 04 + графа 06 &lt;= Раздел 9 строка 904 графа 03</t>
  </si>
  <si>
    <t>Раздел 9 строка 905 графа 04 + графа 06 &lt;= Раздел 9 строка 905 графа 03</t>
  </si>
  <si>
    <t>Раздел 9 строка 906 графа 04 + графа 06 &lt;= Раздел 9 строка 906 графа 03</t>
  </si>
  <si>
    <t>Раздел 9 строка 907 графа 04 + графа 06 &lt;= Раздел 9 строка 907 графа 03</t>
  </si>
  <si>
    <t>Раздел 9 строка 908 графа 04 + графа 06 &lt;= Раздел 9 строка 908 графа 03</t>
  </si>
  <si>
    <t>Раздел 9 строка 909 графа 04 + графа 06 &lt;= Раздел 9 строка 909 графа 03</t>
  </si>
  <si>
    <t>Раздел 9 строка 910 графа 04 + графа 06 &lt;= Раздел 9 строка 910 графа 03</t>
  </si>
  <si>
    <t>Раздел 9 строка 911 графа 04 + графа 06 &lt;= Раздел 9 строка 911 графа 03</t>
  </si>
  <si>
    <t>Раздел 9 строка 912 графа 04 + графа 06 &lt;= Раздел 9 строка 912 графа 03</t>
  </si>
  <si>
    <t>Раздел 9 строка 913 графа 04 + графа 06 &lt;= Раздел 9 строка 913 графа 03</t>
  </si>
  <si>
    <t>Раздел 9 строка 914 графа 04 + графа 06 &lt;= Раздел 9 строка 914 графа 03</t>
  </si>
  <si>
    <t>Раздел 9 строка 915 графа 04 + графа 06 &lt;= Раздел 9 строка 915 графа 03</t>
  </si>
  <si>
    <t>Раздел 9 строка 916 графа 04 + графа 06 &lt;= Раздел 9 строка 916 графа 03</t>
  </si>
  <si>
    <t>Раздел 9 строка 917 графа 04 + графа 06 &lt;= Раздел 9 строка 917 графа 03</t>
  </si>
  <si>
    <t>Раздел 9 строка 918 графа 04 + графа 06 &lt;= Раздел 9 строка 918 графа 03</t>
  </si>
  <si>
    <t>Раздел 9 строка 919 графа 04 + графа 06 &lt;= Раздел 9 строка 919 графа 03</t>
  </si>
  <si>
    <t>Раздел 9 строка 920 графа 04 + графа 06 &lt;= Раздел 9 строка 920 графа 03</t>
  </si>
  <si>
    <t>Раздел 9 строка 921 графа 04 + графа 06 &lt;= Раздел 9 строка 921 графа 03</t>
  </si>
  <si>
    <t>Раздел 9 строка 922 графа 04 + графа 06 &lt;= Раздел 9 строка 922 графа 03</t>
  </si>
  <si>
    <t>Раздел 9 строка 901 графа 08 &lt;= Раздел 9 строка 901 графа 03</t>
  </si>
  <si>
    <t>Раздел 9 строка 902 графа 08 &lt;= Раздел 9 строка 902 графа 03</t>
  </si>
  <si>
    <t>Раздел 9 строка 903 графа 08 &lt;= Раздел 9 строка 903 графа 03</t>
  </si>
  <si>
    <t>Раздел 9 строка 904 графа 08 &lt;= Раздел 9 строка 904 графа 03</t>
  </si>
  <si>
    <t>Раздел 9 строка 905 графа 08 &lt;= Раздел 9 строка 905 графа 03</t>
  </si>
  <si>
    <t>Раздел 9 строка 906 графа 08 &lt;= Раздел 9 строка 906 графа 03</t>
  </si>
  <si>
    <t>Раздел 9 строка 907 графа 08 &lt;= Раздел 9 строка 907 графа 03</t>
  </si>
  <si>
    <t>Раздел 9 строка 908 графа 08 &lt;= Раздел 9 строка 908 графа 03</t>
  </si>
  <si>
    <t>Раздел 9 строка 909 графа 08 &lt;= Раздел 9 строка 909 графа 03</t>
  </si>
  <si>
    <t>Раздел 9 строка 910 графа 08 &lt;= Раздел 9 строка 910 графа 03</t>
  </si>
  <si>
    <t>Раздел 9 строка 911 графа 08 &lt;= Раздел 9 строка 911 графа 03</t>
  </si>
  <si>
    <t>Раздел 9 строка 912 графа 08 &lt;= Раздел 9 строка 912 графа 03</t>
  </si>
  <si>
    <t>Раздел 9 строка 913 графа 08 &lt;= Раздел 9 строка 913 графа 03</t>
  </si>
  <si>
    <t>Раздел 9 строка 914 графа 08 &lt;= Раздел 9 строка 914 графа 03</t>
  </si>
  <si>
    <t>Раздел 9 строка 915 графа 08 &lt;= Раздел 9 строка 915 графа 03</t>
  </si>
  <si>
    <t>Раздел 9 строка 916 графа 08 &lt;= Раздел 9 строка 916 графа 03</t>
  </si>
  <si>
    <t>Раздел 9 строка 917 графа 08 &lt;= Раздел 9 строка 917 графа 03</t>
  </si>
  <si>
    <t>Раздел 9 строка 918 графа 08 &lt;= Раздел 9 строка 918 графа 03</t>
  </si>
  <si>
    <t>Раздел 9 строка 901 графа 05 &lt;= Раздел 9 строка 901 графа 04</t>
  </si>
  <si>
    <t>Раздел 9 строка 902 графа 05 &lt;= Раздел 9 строка 902 графа 04</t>
  </si>
  <si>
    <t>Раздел 9 строка 903 графа 05 &lt;= Раздел 9 строка 903 графа 04</t>
  </si>
  <si>
    <t>Раздел 9 строка 904 графа 05 &lt;= Раздел 9 строка 904 графа 04</t>
  </si>
  <si>
    <t>Раздел 9 строка 905 графа 05 &lt;= Раздел 9 строка 905 графа 04</t>
  </si>
  <si>
    <t>Раздел 9 строка 906 графа 05 &lt;= Раздел 9 строка 906 графа 04</t>
  </si>
  <si>
    <t>Раздел 9 строка 907 графа 05 &lt;= Раздел 9 строка 907 графа 04</t>
  </si>
  <si>
    <t>Раздел 9 строка 908 графа 05 &lt;= Раздел 9 строка 908 графа 04</t>
  </si>
  <si>
    <t>Раздел 9 строка 909 графа 05 &lt;= Раздел 9 строка 909 графа 04</t>
  </si>
  <si>
    <t>Раздел 9 строка 910 графа 05 &lt;= Раздел 9 строка 910 графа 04</t>
  </si>
  <si>
    <t>Раздел 9 строка 911 графа 05 &lt;= Раздел 9 строка 911 графа 04</t>
  </si>
  <si>
    <t>Раздел 9 строка 912 графа 05 &lt;= Раздел 9 строка 912 графа 04</t>
  </si>
  <si>
    <t>Раздел 9 строка 913 графа 05 &lt;= Раздел 9 строка 913 графа 04</t>
  </si>
  <si>
    <t>Раздел 9 строка 914 графа 05 &lt;= Раздел 9 строка 914 графа 04</t>
  </si>
  <si>
    <t>Раздел 9 строка 915 графа 05 &lt;= Раздел 9 строка 915 графа 04</t>
  </si>
  <si>
    <t>Раздел 9 строка 916 графа 05 &lt;= Раздел 9 строка 916 графа 04</t>
  </si>
  <si>
    <t>Раздел 9 строка 917 графа 05 &lt;= Раздел 9 строка 917 графа 04</t>
  </si>
  <si>
    <t>Раздел 9 строка 918 графа 05 &lt;= Раздел 9 строка 918 графа 04</t>
  </si>
  <si>
    <t>Раздел 9 строка 919 графа 05 &lt;= Раздел 9 строка 919 графа 04</t>
  </si>
  <si>
    <t>Раздел 9 строка 920 графа 05 &lt;= Раздел 9 строка 920 графа 04</t>
  </si>
  <si>
    <t>Раздел 9 строка 921 графа 05 &lt;= Раздел 9 строка 921 графа 04</t>
  </si>
  <si>
    <t>Раздел 9 строка 922 графа 05 &lt;= Раздел 9 строка 922 графа 04</t>
  </si>
  <si>
    <t>Раздел 9 строка 901 графа 07 &lt;= Раздел 9 строка 901 графа 06</t>
  </si>
  <si>
    <t>Раздел 9 строка 902 графа 07 &lt;= Раздел 9 строка 902 графа 06</t>
  </si>
  <si>
    <t>Раздел 9 строка 903 графа 07 &lt;= Раздел 9 строка 903 графа 06</t>
  </si>
  <si>
    <t>Раздел 9 строка 904 графа 07 &lt;= Раздел 9 строка 904 графа 06</t>
  </si>
  <si>
    <t>Раздел 9 строка 905 графа 07 &lt;= Раздел 9 строка 905 графа 06</t>
  </si>
  <si>
    <t>Раздел 9 строка 906 графа 07 &lt;= Раздел 9 строка 906 графа 06</t>
  </si>
  <si>
    <t>Раздел 9 строка 907 графа 07 &lt;= Раздел 9 строка 907 графа 06</t>
  </si>
  <si>
    <t>Раздел 9 строка 908 графа 07 &lt;= Раздел 9 строка 908 графа 06</t>
  </si>
  <si>
    <t>Раздел 9 строка 909 графа 07 &lt;= Раздел 9 строка 909 графа 06</t>
  </si>
  <si>
    <t>Раздел 9 строка 910 графа 07 &lt;= Раздел 9 строка 910 графа 06</t>
  </si>
  <si>
    <t>Раздел 9 строка 911 графа 07 &lt;= Раздел 9 строка 911 графа 06</t>
  </si>
  <si>
    <t>Раздел 9 строка 912 графа 07 &lt;= Раздел 9 строка 912 графа 06</t>
  </si>
  <si>
    <t>Раздел 9 строка 913 графа 07 &lt;= Раздел 9 строка 913 графа 06</t>
  </si>
  <si>
    <t>Раздел 9 строка 914 графа 07 &lt;= Раздел 9 строка 914 графа 06</t>
  </si>
  <si>
    <t>Раздел 9 строка 915 графа 07 &lt;= Раздел 9 строка 915 графа 06</t>
  </si>
  <si>
    <t>Раздел 9 строка 916 графа 07 &lt;= Раздел 9 строка 916 графа 06</t>
  </si>
  <si>
    <t>Раздел 9 строка 917 графа 07 &lt;= Раздел 9 строка 917 графа 06</t>
  </si>
  <si>
    <t>Раздел 9 строка 918 графа 07 &lt;= Раздел 9 строка 918 графа 06</t>
  </si>
  <si>
    <t>Раздел 9 строка 919 графа 07 &lt;= Раздел 9 строка 919 графа 06</t>
  </si>
  <si>
    <t>Раздел 9 строка 920 графа 07 &lt;= Раздел 9 строка 920 графа 06</t>
  </si>
  <si>
    <t>Раздел 9 строка 921 графа 07 &lt;= Раздел 9 строка 921 графа 06</t>
  </si>
  <si>
    <t>Раздел 9 строка 922 графа 07 &lt;= Раздел 9 строка 922 графа 06</t>
  </si>
  <si>
    <t>Раздел 9 строка 901 графа 03 = Раздел 10 строка 1001 графа 03</t>
  </si>
  <si>
    <t>Раздел 9 строка 902 графа 03 = Раздел 10 строка 1002 графа 03</t>
  </si>
  <si>
    <t>Раздел 9 строка 903 графа 03 = Раздел 10 строка 1003 графа 03</t>
  </si>
  <si>
    <t>Раздел 9 строка 904 графа 03 = Раздел 10 строка 1004 графа 03</t>
  </si>
  <si>
    <t>Раздел 9 строка 905 графа 03 = Раздел 10 строка 1005 графа 03</t>
  </si>
  <si>
    <t>Раздел 9 строка 906 графа 03 = Раздел 10 строка 1006 графа 03</t>
  </si>
  <si>
    <t>Раздел 9 строка 907 графа 03 = Раздел 10 строка 1007 графа 03</t>
  </si>
  <si>
    <t>Раздел 9 строка 908 графа 03 = Раздел 10 строка 1008 графа 03</t>
  </si>
  <si>
    <t>Раздел 9 строка 909 графа 03 = Раздел 10 строка 1009 графа 03</t>
  </si>
  <si>
    <t>Раздел 9 строка 910 графа 03 = Раздел 10 строка 1010 графа 03</t>
  </si>
  <si>
    <t>Раздел 9 строка 911 графа 03 = Раздел 10 строка 1011 графа 03</t>
  </si>
  <si>
    <t>Раздел 9 строка 912 графа 03 = Раздел 10 строка 1012 графа 03</t>
  </si>
  <si>
    <t>Раздел 9 строка 913 графа 03 = Раздел 10 строка 1013 графа 03</t>
  </si>
  <si>
    <t>Раздел 9 строка 914 графа 03 = Раздел 10 строка 1014 графа 03</t>
  </si>
  <si>
    <t>Раздел 9 строка 915 графа 03 = Раздел 10 строка 1015 графа 03</t>
  </si>
  <si>
    <t>Раздел 9 строка 916 графа 03 = Раздел 10 строка 1016 графа 03</t>
  </si>
  <si>
    <t>Раздел 9 строка 917 графа 03 = Раздел 10 строка 1017 графа 03</t>
  </si>
  <si>
    <t>Раздел 9 строка 918 графа 03 = Раздел 10 строка 1018 графа 03</t>
  </si>
  <si>
    <t>Раздел 9 строка 919 графа 03 = Раздел 10 строка 1019 графа 03</t>
  </si>
  <si>
    <t>Раздел 9 строка 920 графа 03 = Раздел 10 строка 1020 графа 03</t>
  </si>
  <si>
    <t>Раздел 9 строка 921 графа 03 = Раздел 10 строка 1021 графа 03</t>
  </si>
  <si>
    <t>Раздел 9 строка 922 графа 03 = Раздел 10 строка 1022 графа 03</t>
  </si>
  <si>
    <t>Раздел 9 строка 901 графа 03 = Раздел 11 строка 1101 графа 03</t>
  </si>
  <si>
    <t>Раздел 9 строка 902 графа 03 = Раздел 11 строка 1102 графа 03</t>
  </si>
  <si>
    <t>Раздел 9 строка 903 графа 03 = Раздел 11 строка 1103 графа 03</t>
  </si>
  <si>
    <t>Раздел 9 строка 904 графа 03 = Раздел 11 строка 1104 графа 03</t>
  </si>
  <si>
    <t>Раздел 9 строка 905 графа 03 = Раздел 11 строка 1105 графа 03</t>
  </si>
  <si>
    <t>Раздел 9 строка 906 графа 03 = Раздел 11 строка 1106 графа 03</t>
  </si>
  <si>
    <t>Раздел 9 строка 907 графа 03 = Раздел 11 строка 1107 графа 03</t>
  </si>
  <si>
    <t>Раздел 9 строка 908 графа 03 = Раздел 11 строка 1108 графа 03</t>
  </si>
  <si>
    <t>Раздел 9 строка 909 графа 03 = Раздел 11 строка 1109 графа 03</t>
  </si>
  <si>
    <t>Раздел 9 строка 910 графа 03 = Раздел 11 строка 1110 графа 03</t>
  </si>
  <si>
    <t>Раздел 9 строка 911 графа 03 = Раздел 11 строка 1111 графа 03</t>
  </si>
  <si>
    <t>Раздел 9 строка 912 графа 03 = Раздел 11 строка 1112 графа 03</t>
  </si>
  <si>
    <t>Раздел 9 строка 913 графа 03 = Раздел 11 строка 1113 графа 03</t>
  </si>
  <si>
    <t>Раздел 9 строка 914 графа 03 = Раздел 11 строка 1114 графа 03</t>
  </si>
  <si>
    <t>Раздел 9 строка 915 графа 03 = Раздел 11 строка 1115 графа 03</t>
  </si>
  <si>
    <t>Раздел 9 строка 916 графа 03 = Раздел 11 строка 1116 графа 03</t>
  </si>
  <si>
    <t>Раздел 9 строка 917 графа 03 = Раздел 11 строка 1117 графа 03</t>
  </si>
  <si>
    <t>Раздел 9 строка 918 графа 03 = Раздел 11 строка 1118 графа 03</t>
  </si>
  <si>
    <t>Раздел 9 строка 919 графа 03 = Раздел 11 строка 1119 графа 03</t>
  </si>
  <si>
    <t>Раздел 9 строка 920 графа 03 = Раздел 11 строка 1120 графа 03</t>
  </si>
  <si>
    <t>Раздел 9 строка 921 графа 03 = Раздел 11 строка 1121 графа 03</t>
  </si>
  <si>
    <t>Раздел 9 строка 922 графа 03 = Раздел 11 строка 1122 графа 03</t>
  </si>
  <si>
    <t>Раздел 10 строка 1001 графа 03 = Раздел 11 строка 1101 графа 03</t>
  </si>
  <si>
    <t>Раздел 10 строка 1002 графа 03 = Раздел 11 строка 1102 графа 03</t>
  </si>
  <si>
    <t>Раздел 10 строка 1003 графа 03 = Раздел 11 строка 1103 графа 03</t>
  </si>
  <si>
    <t>Раздел 10 строка 1004 графа 03 = Раздел 11 строка 1104 графа 03</t>
  </si>
  <si>
    <t>Раздел 10 строка 1005 графа 03 = Раздел 11 строка 1105 графа 03</t>
  </si>
  <si>
    <t>Раздел 10 строка 1006 графа 03 = Раздел 11 строка 1106 графа 03</t>
  </si>
  <si>
    <t>Раздел 10 строка 1007 графа 03 = Раздел 11 строка 1107 графа 03</t>
  </si>
  <si>
    <t>Раздел 10 строка 1008 графа 03 = Раздел 11 строка 1108 графа 03</t>
  </si>
  <si>
    <t>Раздел 10 строка 1009 графа 03 = Раздел 11 строка 1109 графа 03</t>
  </si>
  <si>
    <t>Раздел 10 строка 1010 графа 03 = Раздел 11 строка 1110 графа 03</t>
  </si>
  <si>
    <t>Раздел 10 строка 1011 графа 03 = Раздел 11 строка 1111 графа 03</t>
  </si>
  <si>
    <t>Раздел 10 строка 1012 графа 03 = Раздел 11 строка 1112 графа 03</t>
  </si>
  <si>
    <t>Раздел 10 строка 1013 графа 03 = Раздел 11 строка 1113 графа 03</t>
  </si>
  <si>
    <t>Раздел 10 строка 1014 графа 03 = Раздел 11 строка 1114 графа 03</t>
  </si>
  <si>
    <t>Раздел 10 строка 1015 графа 03 = Раздел 11 строка 1115 графа 03</t>
  </si>
  <si>
    <t>Раздел 10 строка 1016 графа 03 = Раздел 11 строка 1116 графа 03</t>
  </si>
  <si>
    <t>Раздел 10 строка 1017 графа 03 = Раздел 11 строка 1117 графа 03</t>
  </si>
  <si>
    <t>Раздел 10 строка 1018 графа 03 = Раздел 11 строка 1118 графа 03</t>
  </si>
  <si>
    <t>Раздел 10 строка 1019 графа 03 = Раздел 11 строка 1119 графа 03</t>
  </si>
  <si>
    <t>Раздел 10 строка 1020 графа 03 = Раздел 11 строка 1120 графа 03</t>
  </si>
  <si>
    <t>Раздел 10 строка 1021 графа 03 = Раздел 11 строка 1121 графа 03</t>
  </si>
  <si>
    <t>Раздел 10 строка 1022 графа 03 = Раздел 11 строка 1122 графа 03</t>
  </si>
  <si>
    <t>Раздел 7 строка 702 графа 03 &lt;= Раздел 7 строка 701 графа 03</t>
  </si>
  <si>
    <t>Раздел 7 строка 702 графа 04 &lt;= Раздел 7 строка 701 графа 04</t>
  </si>
  <si>
    <t>Раздел 7 строка 702 графа 05 &lt;= Раздел 7 строка 701 графа 05</t>
  </si>
  <si>
    <t>Раздел 7 строка 702 графа 06 &lt;= Раздел 7 строка 701 графа 06</t>
  </si>
  <si>
    <t>Раздел 7 строка 702 графа 07 &lt;= Раздел 7 строка 701 графа 07</t>
  </si>
  <si>
    <t>Раздел 7 строка 702 графа 08 &lt;= Раздел 7 строка 701 графа 08</t>
  </si>
  <si>
    <t>Раздел 7 строка 702 графа 09 &lt;= Раздел 7 строка 701 графа 09</t>
  </si>
  <si>
    <t>Раздел 7 строка 702 графа 10 &lt;= Раздел 7 строка 701 графа 10</t>
  </si>
  <si>
    <t>Раздел 7 строка 702 графа 11 &lt;= Раздел 7 строка 701 графа 11</t>
  </si>
  <si>
    <t>Раздел 7 строка 703 графа 03 &lt;= Раздел 7 строка 701 графа 03</t>
  </si>
  <si>
    <t>Раздел 7 строка 703 графа 04 &lt;= Раздел 7 строка 701 графа 04</t>
  </si>
  <si>
    <t>Раздел 7 строка 703 графа 05 &lt;= Раздел 7 строка 701 графа 05</t>
  </si>
  <si>
    <t>Раздел 7 строка 703 графа 06 &lt;= Раздел 7 строка 701 графа 06</t>
  </si>
  <si>
    <t>Раздел 7 строка 703 графа 07 &lt;= Раздел 7 строка 701 графа 07</t>
  </si>
  <si>
    <t>Раздел 7 строка 703 графа 08 &lt;= Раздел 7 строка 701 графа 08</t>
  </si>
  <si>
    <t>Раздел 7 строка 703 графа 09 &lt;= Раздел 7 строка 701 графа 09</t>
  </si>
  <si>
    <t>Раздел 7 строка 703 графа 10 &lt;= Раздел 7 строка 701 графа 10</t>
  </si>
  <si>
    <t>Раздел 7 строка 703 графа 11 &lt;= Раздел 7 строка 701 графа 11</t>
  </si>
  <si>
    <t>Раздел 7 строка 704 графа 03 &lt;= Раздел 7 строка 702 графа 03</t>
  </si>
  <si>
    <t>Раздел 7 строка 704 графа 04 &lt;= Раздел 7 строка 702 графа 04</t>
  </si>
  <si>
    <t>Раздел 7 строка 704 графа 05 &lt;= Раздел 7 строка 702 графа 05</t>
  </si>
  <si>
    <t>Раздел 7 строка 704 графа 06 &lt;= Раздел 7 строка 702 графа 06</t>
  </si>
  <si>
    <t>Раздел 7 строка 704 графа 07 &lt;= Раздел 7 строка 702 графа 07</t>
  </si>
  <si>
    <t>Раздел 7 строка 704 графа 08 &lt;= Раздел 7 строка 702 графа 08</t>
  </si>
  <si>
    <t>Раздел 7 строка 704 графа 09 &lt;= Раздел 7 строка 702 графа 09</t>
  </si>
  <si>
    <t>Раздел 7 строка 704 графа 10 &lt;= Раздел 7 строка 702 графа 10</t>
  </si>
  <si>
    <t>Раздел 7 строка 704 графа 11 &lt;= Раздел 7 строка 702 графа 11</t>
  </si>
  <si>
    <t>Раздел 7 строка 704 графа 03 &lt;= Раздел 7 строка 703 графа 03</t>
  </si>
  <si>
    <t>Раздел 7 строка 704 графа 04 &lt;= Раздел 7 строка 703 графа 04</t>
  </si>
  <si>
    <t>Раздел 7 строка 704 графа 05 &lt;= Раздел 7 строка 703 графа 05</t>
  </si>
  <si>
    <t>Раздел 7 строка 704 графа 06 &lt;= Раздел 7 строка 703 графа 06</t>
  </si>
  <si>
    <t>Раздел 7 строка 704 графа 07 &lt;= Раздел 7 строка 703 графа 07</t>
  </si>
  <si>
    <t>Раздел 7 строка 704 графа 08 &lt;= Раздел 7 строка 703 графа 08</t>
  </si>
  <si>
    <t>Раздел 7 строка 704 графа 09 &lt;= Раздел 7 строка 703 графа 09</t>
  </si>
  <si>
    <t>Раздел 7 строка 704 графа 10 &lt;= Раздел 7 строка 703 графа 10</t>
  </si>
  <si>
    <t>Раздел 7 строка 704 графа 11 &lt;= Раздел 7 строка 703 графа 11</t>
  </si>
  <si>
    <t>Раздел 7 строка 707 графа 03 &lt;= Раздел 7 строка 701 графа 03</t>
  </si>
  <si>
    <t>Раздел 7 строка 707 графа 04 &lt;= Раздел 7 строка 701 графа 04</t>
  </si>
  <si>
    <t>Раздел 7 строка 707 графа 05 &lt;= Раздел 7 строка 701 графа 05</t>
  </si>
  <si>
    <t>Раздел 7 строка 707 графа 06 &lt;= Раздел 7 строка 701 графа 06</t>
  </si>
  <si>
    <t>Раздел 7 строка 707 графа 07 &lt;= Раздел 7 строка 701 графа 07</t>
  </si>
  <si>
    <t>Раздел 7 строка 707 графа 08 &lt;= Раздел 7 строка 701 графа 08</t>
  </si>
  <si>
    <t>Раздел 7 строка 707 графа 09 &lt;= Раздел 7 строка 701 графа 09</t>
  </si>
  <si>
    <t>Раздел 7 строка 707 графа 10 &lt;= Раздел 7 строка 701 графа 10</t>
  </si>
  <si>
    <t>Раздел 7 строка 707 графа 11 &lt;= Раздел 7 строка 701 графа 11</t>
  </si>
  <si>
    <t>Раздел 7 строка 708 графа 03 &lt;= Раздел 7 строка 707 графа 03</t>
  </si>
  <si>
    <t>Раздел 7 строка 708 графа 04 &lt;= Раздел 7 строка 707 графа 04</t>
  </si>
  <si>
    <t>Раздел 7 строка 708 графа 05 &lt;= Раздел 7 строка 707 графа 05</t>
  </si>
  <si>
    <t>Раздел 7 строка 708 графа 06 &lt;= Раздел 7 строка 707 графа 06</t>
  </si>
  <si>
    <t>Раздел 7 строка 708 графа 07 &lt;= Раздел 7 строка 707 графа 07</t>
  </si>
  <si>
    <t>Раздел 7 строка 708 графа 08 &lt;= Раздел 7 строка 707 графа 08</t>
  </si>
  <si>
    <t>Раздел 7 строка 708 графа 09 &lt;= Раздел 7 строка 707 графа 09</t>
  </si>
  <si>
    <t>Раздел 7 строка 708 графа 10 &lt;= Раздел 7 строка 707 графа 10</t>
  </si>
  <si>
    <t>Раздел 7 строка 708 графа 11 &lt;= Раздел 7 строка 707 графа 11</t>
  </si>
  <si>
    <t>Раздел 7 строка 705 графа 03 &lt;= Раздел 7 строка 701 графа 03</t>
  </si>
  <si>
    <t>Раздел 7 строка 705 графа 04 &lt;= Раздел 7 строка 701 графа 04</t>
  </si>
  <si>
    <t>Раздел 7 строка 705 графа 05 &lt;= Раздел 7 строка 701 графа 05</t>
  </si>
  <si>
    <t>Раздел 7 строка 705 графа 06 &lt;= Раздел 7 строка 701 графа 06</t>
  </si>
  <si>
    <t>Раздел 7 строка 705 графа 07 &lt;= Раздел 7 строка 701 графа 07</t>
  </si>
  <si>
    <t>Раздел 7 строка 705 графа 08 &lt;= Раздел 7 строка 701 графа 08</t>
  </si>
  <si>
    <t>Раздел 7 строка 705 графа 09 &lt;= Раздел 7 строка 701 графа 09</t>
  </si>
  <si>
    <t>Раздел 7 строка 705 графа 10 &lt;= Раздел 7 строка 701 графа 10</t>
  </si>
  <si>
    <t>Раздел 7 строка 705 графа 11 &lt;= Раздел 7 строка 701 графа 11</t>
  </si>
  <si>
    <t>Раздел 7 строка 709 графа 03 &lt;= Раздел 7 строка 701 графа 03</t>
  </si>
  <si>
    <t>Раздел 7 строка 709 графа 04 &lt;= Раздел 7 строка 701 графа 04</t>
  </si>
  <si>
    <t>Раздел 7 строка 709 графа 05 &lt;= Раздел 7 строка 701 графа 05</t>
  </si>
  <si>
    <t>Раздел 7 строка 709 графа 06 &lt;= Раздел 7 строка 701 графа 06</t>
  </si>
  <si>
    <t>Раздел 7 строка 709 графа 07 &lt;= Раздел 7 строка 701 графа 07</t>
  </si>
  <si>
    <t>Раздел 7 строка 709 графа 08 &lt;= Раздел 7 строка 701 графа 08</t>
  </si>
  <si>
    <t>Раздел 7 строка 709 графа 09 &lt;= Раздел 7 строка 701 графа 09</t>
  </si>
  <si>
    <t>Раздел 7 строка 709 графа 10 &lt;= Раздел 7 строка 701 графа 10</t>
  </si>
  <si>
    <t>Раздел 7 строка 709 графа 11 &lt;= Раздел 7 строка 701 графа 11</t>
  </si>
  <si>
    <t>Раздел 7 строка 706 графа 03 &lt;= Раздел 7 строка 702 графа 03</t>
  </si>
  <si>
    <t>Раздел 7 строка 706 графа 04 &lt;= Раздел 7 строка 702 графа 04</t>
  </si>
  <si>
    <t>Раздел 7 строка 706 графа 05 &lt;= Раздел 7 строка 702 графа 05</t>
  </si>
  <si>
    <t>Раздел 7 строка 706 графа 06 &lt;= Раздел 7 строка 702 графа 06</t>
  </si>
  <si>
    <t>Раздел 7 строка 706 графа 07 &lt;= Раздел 7 строка 702 графа 07</t>
  </si>
  <si>
    <t>Раздел 7 строка 706 графа 08 &lt;= Раздел 7 строка 702 графа 08</t>
  </si>
  <si>
    <t>Раздел 7 строка 706 графа 09 &lt;= Раздел 7 строка 702 графа 09</t>
  </si>
  <si>
    <t>Раздел 7 строка 706 графа 10 &lt;= Раздел 7 строка 702 графа 10</t>
  </si>
  <si>
    <t>Раздел 7 строка 706 графа 11 &lt;= Раздел 7 строка 702 графа 11</t>
  </si>
  <si>
    <t>Раздел 7 строка 708 графа 03 &lt;= Раздел 7 строка 702 графа 03</t>
  </si>
  <si>
    <t>Раздел 7 строка 708 графа 04 &lt;= Раздел 7 строка 702 графа 04</t>
  </si>
  <si>
    <t>Раздел 7 строка 708 графа 05 &lt;= Раздел 7 строка 702 графа 05</t>
  </si>
  <si>
    <t>Раздел 7 строка 708 графа 06 &lt;= Раздел 7 строка 702 графа 06</t>
  </si>
  <si>
    <t>Раздел 7 строка 708 графа 07 &lt;= Раздел 7 строка 702 графа 07</t>
  </si>
  <si>
    <t>Раздел 7 строка 708 графа 08 &lt;= Раздел 7 строка 702 графа 08</t>
  </si>
  <si>
    <t>Раздел 7 строка 708 графа 09 &lt;= Раздел 7 строка 702 графа 09</t>
  </si>
  <si>
    <t>Раздел 7 строка 708 графа 10 &lt;= Раздел 7 строка 702 графа 10</t>
  </si>
  <si>
    <t>Раздел 7 строка 708 графа 11 &lt;= Раздел 7 строка 702 графа 11</t>
  </si>
  <si>
    <t>Раздел 7 строка 710 графа 03 &lt;= Раздел 7 строка 702 графа 03</t>
  </si>
  <si>
    <t>Раздел 7 строка 710 графа 04 &lt;= Раздел 7 строка 702 графа 04</t>
  </si>
  <si>
    <t>Раздел 7 строка 710 графа 05 &lt;= Раздел 7 строка 702 графа 05</t>
  </si>
  <si>
    <t>Раздел 7 строка 710 графа 06 &lt;= Раздел 7 строка 702 графа 06</t>
  </si>
  <si>
    <t>Раздел 7 строка 710 графа 07 &lt;= Раздел 7 строка 702 графа 07</t>
  </si>
  <si>
    <t>Раздел 7 строка 710 графа 08 &lt;= Раздел 7 строка 702 графа 08</t>
  </si>
  <si>
    <t>Раздел 7 строка 710 графа 09 &lt;= Раздел 7 строка 702 графа 09</t>
  </si>
  <si>
    <t>Раздел 7 строка 710 графа 10 &lt;= Раздел 7 строка 702 графа 10</t>
  </si>
  <si>
    <t>Раздел 7 строка 710 графа 11 &lt;= Раздел 7 строка 702 графа 11</t>
  </si>
  <si>
    <t>Раздел 7 строка 712 графа 03 &lt;= Раздел 7 строка 702 графа 03</t>
  </si>
  <si>
    <t>Раздел 7 строка 712 графа 04 &lt;= Раздел 7 строка 702 графа 04</t>
  </si>
  <si>
    <t>Раздел 7 строка 712 графа 05 &lt;= Раздел 7 строка 702 графа 05</t>
  </si>
  <si>
    <t>Раздел 7 строка 712 графа 06 &lt;= Раздел 7 строка 702 графа 06</t>
  </si>
  <si>
    <t>Раздел 7 строка 712 графа 07 &lt;= Раздел 7 строка 702 графа 07</t>
  </si>
  <si>
    <t>Раздел 7 строка 712 графа 08 &lt;= Раздел 7 строка 702 графа 08</t>
  </si>
  <si>
    <t>Раздел 7 строка 712 графа 09 &lt;= Раздел 7 строка 702 графа 09</t>
  </si>
  <si>
    <t>Раздел 7 строка 712 графа 10 &lt;= Раздел 7 строка 702 графа 10</t>
  </si>
  <si>
    <t>Раздел 7 строка 712 графа 11 &lt;= Раздел 7 строка 702 графа 11</t>
  </si>
  <si>
    <t>Раздел 7 строка 706 графа 03 &lt;= Раздел 7 строка 705 графа 03</t>
  </si>
  <si>
    <t>Раздел 7 строка 706 графа 04 &lt;= Раздел 7 строка 705 графа 04</t>
  </si>
  <si>
    <t>Раздел 7 строка 706 графа 05 &lt;= Раздел 7 строка 705 графа 05</t>
  </si>
  <si>
    <t>Раздел 7 строка 706 графа 06 &lt;= Раздел 7 строка 705 графа 06</t>
  </si>
  <si>
    <t>Раздел 7 строка 706 графа 07 &lt;= Раздел 7 строка 705 графа 07</t>
  </si>
  <si>
    <t>Раздел 7 строка 706 графа 08 &lt;= Раздел 7 строка 705 графа 08</t>
  </si>
  <si>
    <t>Раздел 7 строка 706 графа 09 &lt;= Раздел 7 строка 705 графа 09</t>
  </si>
  <si>
    <t>Раздел 7 строка 706 графа 10 &lt;= Раздел 7 строка 705 графа 10</t>
  </si>
  <si>
    <t>Раздел 7 строка 706 графа 11 &lt;= Раздел 7 строка 705 графа 11</t>
  </si>
  <si>
    <t>Раздел 7 строка 710 графа 03 &lt;= Раздел 7 строка 709 графа 03</t>
  </si>
  <si>
    <t>Раздел 7 строка 710 графа 04 &lt;= Раздел 7 строка 709 графа 04</t>
  </si>
  <si>
    <t>Раздел 7 строка 710 графа 05 &lt;= Раздел 7 строка 709 графа 05</t>
  </si>
  <si>
    <t>Раздел 7 строка 710 графа 06 &lt;= Раздел 7 строка 709 графа 06</t>
  </si>
  <si>
    <t>Раздел 7 строка 710 графа 07 &lt;= Раздел 7 строка 709 графа 07</t>
  </si>
  <si>
    <t>Раздел 7 строка 710 графа 08 &lt;= Раздел 7 строка 709 графа 08</t>
  </si>
  <si>
    <t>Раздел 7 строка 710 графа 09 &lt;= Раздел 7 строка 709 графа 09</t>
  </si>
  <si>
    <t>Раздел 7 строка 710 графа 10 &lt;= Раздел 7 строка 709 графа 10</t>
  </si>
  <si>
    <t>Раздел 7 строка 710 графа 11 &lt;= Раздел 7 строка 709 графа 11</t>
  </si>
  <si>
    <t>Раздел 7 строка 712 графа 03 &lt;= Раздел 7 строка 711 графа 03</t>
  </si>
  <si>
    <t>Раздел 7 строка 712 графа 04 &lt;= Раздел 7 строка 711 графа 04</t>
  </si>
  <si>
    <t>Раздел 7 строка 712 графа 05 &lt;= Раздел 7 строка 711 графа 05</t>
  </si>
  <si>
    <t>Раздел 7 строка 712 графа 06 &lt;= Раздел 7 строка 711 графа 06</t>
  </si>
  <si>
    <t>Раздел 7 строка 712 графа 07 &lt;= Раздел 7 строка 711 графа 07</t>
  </si>
  <si>
    <t>Раздел 7 строка 712 графа 08 &lt;= Раздел 7 строка 711 графа 08</t>
  </si>
  <si>
    <t>Раздел 7 строка 712 графа 09 &lt;= Раздел 7 строка 711 графа 09</t>
  </si>
  <si>
    <t>Раздел 7 строка 712 графа 10 &lt;= Раздел 7 строка 711 графа 10</t>
  </si>
  <si>
    <t>Раздел 7 строка 712 графа 11 &lt;= Раздел 7 строка 711 графа 11</t>
  </si>
  <si>
    <t>Раздел 7 строка 711 графа 03 &lt;= Раздел 7 строка 703 графа 03</t>
  </si>
  <si>
    <t>Раздел 7 строка 711 графа 04 &lt;= Раздел 7 строка 703 графа 04</t>
  </si>
  <si>
    <t>Раздел 7 строка 711 графа 05 &lt;= Раздел 7 строка 703 графа 05</t>
  </si>
  <si>
    <t>Раздел 7 строка 711 графа 06 &lt;= Раздел 7 строка 703 графа 06</t>
  </si>
  <si>
    <t>Раздел 7 строка 711 графа 07 &lt;= Раздел 7 строка 703 графа 07</t>
  </si>
  <si>
    <t>Раздел 7 строка 711 графа 08 &lt;= Раздел 7 строка 703 графа 08</t>
  </si>
  <si>
    <t>Раздел 7 строка 711 графа 09 &lt;= Раздел 7 строка 703 графа 09</t>
  </si>
  <si>
    <t>Раздел 7 строка 711 графа 10 &lt;= Раздел 7 строка 703 графа 10</t>
  </si>
  <si>
    <t>Раздел 7 строка 711 графа 11 &lt;= Раздел 7 строка 703 графа 11</t>
  </si>
  <si>
    <t>Раздел 7 строка 712 графа 03 &lt;= Раздел 7 строка 704 графа 03</t>
  </si>
  <si>
    <t>Раздел 7 строка 712 графа 04 &lt;= Раздел 7 строка 704 графа 04</t>
  </si>
  <si>
    <t>Раздел 7 строка 712 графа 05 &lt;= Раздел 7 строка 704 графа 05</t>
  </si>
  <si>
    <t>Раздел 7 строка 712 графа 06 &lt;= Раздел 7 строка 704 графа 06</t>
  </si>
  <si>
    <t>Раздел 7 строка 712 графа 07 &lt;= Раздел 7 строка 704 графа 07</t>
  </si>
  <si>
    <t>Раздел 7 строка 712 графа 08 &lt;= Раздел 7 строка 704 графа 08</t>
  </si>
  <si>
    <t>Раздел 7 строка 712 графа 09 &lt;= Раздел 7 строка 704 графа 09</t>
  </si>
  <si>
    <t>Раздел 7 строка 712 графа 10 &lt;= Раздел 7 строка 704 графа 10</t>
  </si>
  <si>
    <t>Раздел 7 строка 712 графа 11 &lt;= Раздел 7 строка 704 графа 11</t>
  </si>
  <si>
    <t>Раздел 7 строка 704 графа 03 &lt;= Раздел 7 строка 701 графа 03</t>
  </si>
  <si>
    <t>Раздел 7 строка 704 графа 04 &lt;= Раздел 7 строка 701 графа 04</t>
  </si>
  <si>
    <t>Раздел 7 строка 704 графа 05 &lt;= Раздел 7 строка 701 графа 05</t>
  </si>
  <si>
    <t>Раздел 7 строка 704 графа 06 &lt;= Раздел 7 строка 701 графа 06</t>
  </si>
  <si>
    <t>Раздел 7 строка 704 графа 07 &lt;= Раздел 7 строка 701 графа 07</t>
  </si>
  <si>
    <t>Раздел 7 строка 704 графа 08 &lt;= Раздел 7 строка 701 графа 08</t>
  </si>
  <si>
    <t>Раздел 7 строка 704 графа 09 &lt;= Раздел 7 строка 701 графа 09</t>
  </si>
  <si>
    <t>Раздел 7 строка 704 графа 10 &lt;= Раздел 7 строка 701 графа 10</t>
  </si>
  <si>
    <t>Раздел 7 строка 704 графа 11 &lt;= Раздел 7 строка 701 графа 11</t>
  </si>
  <si>
    <t>Раздел 7 строка 708 графа 03 &lt;= Раздел 7 строка 701 графа 03</t>
  </si>
  <si>
    <t>Раздел 7 строка 708 графа 04 &lt;= Раздел 7 строка 701 графа 04</t>
  </si>
  <si>
    <t>Раздел 7 строка 708 графа 05 &lt;= Раздел 7 строка 701 графа 05</t>
  </si>
  <si>
    <t>Раздел 7 строка 708 графа 06 &lt;= Раздел 7 строка 701 графа 06</t>
  </si>
  <si>
    <t>Раздел 7 строка 708 графа 07 &lt;= Раздел 7 строка 701 графа 07</t>
  </si>
  <si>
    <t>Раздел 7 строка 708 графа 08 &lt;= Раздел 7 строка 701 графа 08</t>
  </si>
  <si>
    <t>Раздел 7 строка 708 графа 09 &lt;= Раздел 7 строка 701 графа 09</t>
  </si>
  <si>
    <t>Раздел 7 строка 708 графа 10 &lt;= Раздел 7 строка 701 графа 10</t>
  </si>
  <si>
    <t>Раздел 7 строка 708 графа 11 &lt;= Раздел 7 строка 701 графа 11</t>
  </si>
  <si>
    <t>Раздел 7 строка 706 графа 03 &lt;= Раздел 7 строка 701 графа 03</t>
  </si>
  <si>
    <t>Раздел 7 строка 706 графа 04 &lt;= Раздел 7 строка 701 графа 04</t>
  </si>
  <si>
    <t>Раздел 7 строка 706 графа 05 &lt;= Раздел 7 строка 701 графа 05</t>
  </si>
  <si>
    <t>Раздел 7 строка 706 графа 06 &lt;= Раздел 7 строка 701 графа 06</t>
  </si>
  <si>
    <t>Раздел 7 строка 706 графа 07 &lt;= Раздел 7 строка 701 графа 07</t>
  </si>
  <si>
    <t>Раздел 7 строка 706 графа 08 &lt;= Раздел 7 строка 701 графа 08</t>
  </si>
  <si>
    <t>Раздел 7 строка 706 графа 09 &lt;= Раздел 7 строка 701 графа 09</t>
  </si>
  <si>
    <t>Раздел 7 строка 706 графа 10 &lt;= Раздел 7 строка 701 графа 10</t>
  </si>
  <si>
    <t>Раздел 7 строка 706 графа 11 &lt;= Раздел 7 строка 701 графа 11</t>
  </si>
  <si>
    <t>Раздел 7 строка 710 графа 03 &lt;= Раздел 7 строка 701 графа 03</t>
  </si>
  <si>
    <t>Раздел 7 строка 710 графа 04 &lt;= Раздел 7 строка 701 графа 04</t>
  </si>
  <si>
    <t>Раздел 7 строка 710 графа 05 &lt;= Раздел 7 строка 701 графа 05</t>
  </si>
  <si>
    <t>Раздел 7 строка 710 графа 06 &lt;= Раздел 7 строка 701 графа 06</t>
  </si>
  <si>
    <t>Раздел 7 строка 710 графа 07 &lt;= Раздел 7 строка 701 графа 07</t>
  </si>
  <si>
    <t>Раздел 7 строка 710 графа 08 &lt;= Раздел 7 строка 701 графа 08</t>
  </si>
  <si>
    <t>Раздел 7 строка 710 графа 09 &lt;= Раздел 7 строка 701 графа 09</t>
  </si>
  <si>
    <t>Раздел 7 строка 710 графа 10 &lt;= Раздел 7 строка 701 графа 10</t>
  </si>
  <si>
    <t>Раздел 7 строка 710 графа 11 &lt;= Раздел 7 строка 701 графа 11</t>
  </si>
  <si>
    <t>Раздел 7 строка 711 графа 03 &lt;= Раздел 7 строка 701 графа 03</t>
  </si>
  <si>
    <t>Раздел 7 строка 711 графа 04 &lt;= Раздел 7 строка 701 графа 04</t>
  </si>
  <si>
    <t>Раздел 7 строка 711 графа 05 &lt;= Раздел 7 строка 701 графа 05</t>
  </si>
  <si>
    <t>Раздел 7 строка 711 графа 06 &lt;= Раздел 7 строка 701 графа 06</t>
  </si>
  <si>
    <t>Раздел 7 строка 711 графа 07 &lt;= Раздел 7 строка 701 графа 07</t>
  </si>
  <si>
    <t>Раздел 7 строка 711 графа 08 &lt;= Раздел 7 строка 701 графа 08</t>
  </si>
  <si>
    <t>Раздел 7 строка 711 графа 09 &lt;= Раздел 7 строка 701 графа 09</t>
  </si>
  <si>
    <t>Раздел 7 строка 711 графа 10 &lt;= Раздел 7 строка 701 графа 10</t>
  </si>
  <si>
    <t>Раздел 7 строка 711 графа 11 &lt;= Раздел 7 строка 701 графа 11</t>
  </si>
  <si>
    <t>Раздел 7 строка 712 графа 03 &lt;= Раздел 7 строка 701 графа 03</t>
  </si>
  <si>
    <t>Раздел 7 строка 712 графа 04 &lt;= Раздел 7 строка 701 графа 04</t>
  </si>
  <si>
    <t>Раздел 7 строка 712 графа 05 &lt;= Раздел 7 строка 701 графа 05</t>
  </si>
  <si>
    <t>Раздел 7 строка 712 графа 06 &lt;= Раздел 7 строка 701 графа 06</t>
  </si>
  <si>
    <t>Раздел 7 строка 712 графа 07 &lt;= Раздел 7 строка 701 графа 07</t>
  </si>
  <si>
    <t>Раздел 7 строка 712 графа 08 &lt;= Раздел 7 строка 701 графа 08</t>
  </si>
  <si>
    <t>Раздел 7 строка 712 графа 09 &lt;= Раздел 7 строка 701 графа 09</t>
  </si>
  <si>
    <t>Раздел 7 строка 712 графа 10 &lt;= Раздел 7 строка 701 графа 10</t>
  </si>
  <si>
    <t>Раздел 7 строка 712 графа 11 &lt;= Раздел 7 строка 701 графа 11</t>
  </si>
  <si>
    <t>Раздел 7 строка 701 графа 03 = Раздел 6 строка 601 графа 03</t>
  </si>
  <si>
    <t>Раздел 6 строка 601 графа 05 &lt;= Раздел 6 строка 601 графа 03</t>
  </si>
  <si>
    <t>Раздел 6 строка 602 графа 05 &lt;= Раздел 6 строка 602 графа 03</t>
  </si>
  <si>
    <t>Раздел 6 строка 603 графа 05 &lt;= Раздел 6 строка 603 графа 03</t>
  </si>
  <si>
    <t>Раздел 6 строка 604 графа 05 &lt;= Раздел 6 строка 604 графа 03</t>
  </si>
  <si>
    <t>Раздел 6 строка 605 графа 05 &lt;= Раздел 6 строка 605 графа 03</t>
  </si>
  <si>
    <t>Раздел 6 строка 606 графа 05 &lt;= Раздел 6 строка 606 графа 03</t>
  </si>
  <si>
    <t>Раздел 6 строка 607 графа 05 &lt;= Раздел 6 строка 607 графа 03</t>
  </si>
  <si>
    <t>Раздел 6 строка 608 графа 05 &lt;= Раздел 6 строка 608 графа 03</t>
  </si>
  <si>
    <t>Раздел 6 строка 609 графа 05 &lt;= Раздел 6 строка 609 графа 03</t>
  </si>
  <si>
    <t>Раздел 6 строка 610 графа 05 &lt;= Раздел 6 строка 610 графа 03</t>
  </si>
  <si>
    <t>Раздел 6 строка 611 графа 05 &lt;= Раздел 6 строка 611 графа 03</t>
  </si>
  <si>
    <t>Раздел 6 строка 612 графа 05 &lt;= Раздел 6 строка 612 графа 03</t>
  </si>
  <si>
    <t>Раздел 6 строка 613 графа 05 &lt;= Раздел 6 строка 613 графа 03</t>
  </si>
  <si>
    <t>Раздел 6 строка 614 графа 05 &lt;= Раздел 6 строка 614 графа 03</t>
  </si>
  <si>
    <t>Раздел 6 строка 615 графа 05 &lt;= Раздел 6 строка 615 графа 03</t>
  </si>
  <si>
    <t>Раздел 6 строка 616 графа 05 &lt;= Раздел 6 строка 616 графа 03</t>
  </si>
  <si>
    <t>Раздел 6 строка 617 графа 05 &lt;= Раздел 6 строка 617 графа 03</t>
  </si>
  <si>
    <t>Раздел 6 строка 618 графа 05 &lt;= Раздел 6 строка 618 графа 03</t>
  </si>
  <si>
    <t>Раздел 6 строка 619 графа 05 &lt;= Раздел 6 строка 619 графа 03</t>
  </si>
  <si>
    <t>Раздел 6 строка 620 графа 05 &lt;= Раздел 6 строка 620 графа 03</t>
  </si>
  <si>
    <t>Раздел 6 строка 621 графа 05 &lt;= Раздел 6 строка 621 графа 03</t>
  </si>
  <si>
    <t>Раздел 6 строка 622 графа 05 &lt;= Раздел 6 строка 622 графа 03</t>
  </si>
  <si>
    <t>Раздел 6 строка 623 графа 05 &lt;= Раздел 6 строка 623 графа 03</t>
  </si>
  <si>
    <t>Раздел 6 строка 601 графа 04 &lt;= Раздел 6 строка 601 графа 03</t>
  </si>
  <si>
    <t>Раздел 6 строка 602 графа 04 &lt;= Раздел 6 строка 602 графа 03</t>
  </si>
  <si>
    <t>Раздел 6 строка 603 графа 04 &lt;= Раздел 6 строка 603 графа 03</t>
  </si>
  <si>
    <t>Раздел 6 строка 604 графа 04 &lt;= Раздел 6 строка 604 графа 03</t>
  </si>
  <si>
    <t>Раздел 6 строка 605 графа 04 &lt;= Раздел 6 строка 605 графа 03</t>
  </si>
  <si>
    <t>Раздел 6 строка 606 графа 04 &lt;= Раздел 6 строка 606 графа 03</t>
  </si>
  <si>
    <t>Раздел 6 строка 607 графа 04 &lt;= Раздел 6 строка 607 графа 03</t>
  </si>
  <si>
    <t>Раздел 6 строка 608 графа 04 &lt;= Раздел 6 строка 608 графа 03</t>
  </si>
  <si>
    <t>Раздел 6 строка 609 графа 04 &lt;= Раздел 6 строка 609 графа 03</t>
  </si>
  <si>
    <t>Раздел 6 строка 610 графа 04 &lt;= Раздел 6 строка 610 графа 03</t>
  </si>
  <si>
    <t>Раздел 6 строка 611 графа 04 &lt;= Раздел 6 строка 611 графа 03</t>
  </si>
  <si>
    <t>Раздел 6 строка 612 графа 04 &lt;= Раздел 6 строка 612 графа 03</t>
  </si>
  <si>
    <t>Раздел 6 строка 613 графа 04 &lt;= Раздел 6 строка 613 графа 03</t>
  </si>
  <si>
    <t>Раздел 6 строка 614 графа 04 &lt;= Раздел 6 строка 614 графа 03</t>
  </si>
  <si>
    <t>Раздел 6 строка 615 графа 04 &lt;= Раздел 6 строка 615 графа 03</t>
  </si>
  <si>
    <t>Раздел 6 строка 616 графа 04 &lt;= Раздел 6 строка 616 графа 03</t>
  </si>
  <si>
    <t>Раздел 6 строка 617 графа 04 &lt;= Раздел 6 строка 617 графа 03</t>
  </si>
  <si>
    <t>Раздел 6 строка 618 графа 04 &lt;= Раздел 6 строка 618 графа 03</t>
  </si>
  <si>
    <t>Раздел 6 строка 619 графа 04 &lt;= Раздел 6 строка 619 графа 03</t>
  </si>
  <si>
    <t>Раздел 6 строка 620 графа 04 &lt;= Раздел 6 строка 620 графа 03</t>
  </si>
  <si>
    <t>Раздел 6 строка 621 графа 04 &lt;= Раздел 6 строка 621 графа 03</t>
  </si>
  <si>
    <t>Раздел 6 строка 622 графа 04 &lt;= Раздел 6 строка 622 графа 03</t>
  </si>
  <si>
    <t>Раздел 6 строка 623 графа 04 &lt;= Раздел 6 строка 623 графа 03</t>
  </si>
  <si>
    <t>Раздел 6 строка 601 графа 06 &lt;= Раздел 6 строка 601 графа 03</t>
  </si>
  <si>
    <t>Раздел 6 строка 602 графа 06 &lt;= Раздел 6 строка 602 графа 03</t>
  </si>
  <si>
    <t>Раздел 6 строка 603 графа 06 &lt;= Раздел 6 строка 603 графа 03</t>
  </si>
  <si>
    <t>Раздел 6 строка 604 графа 06 &lt;= Раздел 6 строка 604 графа 03</t>
  </si>
  <si>
    <t>Раздел 6 строка 605 графа 06 &lt;= Раздел 6 строка 605 графа 03</t>
  </si>
  <si>
    <t>Раздел 6 строка 606 графа 06 &lt;= Раздел 6 строка 606 графа 03</t>
  </si>
  <si>
    <t>Раздел 6 строка 607 графа 06 &lt;= Раздел 6 строка 607 графа 03</t>
  </si>
  <si>
    <t>Раздел 6 строка 608 графа 06 &lt;= Раздел 6 строка 608 графа 03</t>
  </si>
  <si>
    <t>Раздел 6 строка 609 графа 06 &lt;= Раздел 6 строка 609 графа 03</t>
  </si>
  <si>
    <t>Раздел 6 строка 610 графа 06 &lt;= Раздел 6 строка 610 графа 03</t>
  </si>
  <si>
    <t>Раздел 6 строка 611 графа 06 &lt;= Раздел 6 строка 611 графа 03</t>
  </si>
  <si>
    <t>Раздел 6 строка 612 графа 06 &lt;= Раздел 6 строка 612 графа 03</t>
  </si>
  <si>
    <t>Раздел 6 строка 613 графа 06 &lt;= Раздел 6 строка 613 графа 03</t>
  </si>
  <si>
    <t>Раздел 6 строка 614 графа 06 &lt;= Раздел 6 строка 614 графа 03</t>
  </si>
  <si>
    <t>Раздел 6 строка 615 графа 06 &lt;= Раздел 6 строка 615 графа 03</t>
  </si>
  <si>
    <t>Раздел 6 строка 616 графа 06 &lt;= Раздел 6 строка 616 графа 03</t>
  </si>
  <si>
    <t>Раздел 6 строка 617 графа 06 &lt;= Раздел 6 строка 617 графа 03</t>
  </si>
  <si>
    <t>Раздел 6 строка 618 графа 06 &lt;= Раздел 6 строка 618 графа 03</t>
  </si>
  <si>
    <t>Раздел 6 строка 619 графа 06 &lt;= Раздел 6 строка 619 графа 03</t>
  </si>
  <si>
    <t>Раздел 6 строка 620 графа 06 &lt;= Раздел 6 строка 620 графа 03</t>
  </si>
  <si>
    <t>Раздел 6 строка 621 графа 06 &lt;= Раздел 6 строка 621 графа 03</t>
  </si>
  <si>
    <t>Раздел 6 строка 622 графа 06 &lt;= Раздел 6 строка 622 графа 03</t>
  </si>
  <si>
    <t>Раздел 6 строка 623 графа 06 &lt;= Раздел 6 строка 623 графа 03</t>
  </si>
  <si>
    <t>Раздел 6 строка 601 графа 07 &lt;= Раздел 6 строка 601 графа 03</t>
  </si>
  <si>
    <t>Раздел 6 строка 602 графа 07 &lt;= Раздел 6 строка 602 графа 03</t>
  </si>
  <si>
    <t>Раздел 6 строка 603 графа 07 &lt;= Раздел 6 строка 603 графа 03</t>
  </si>
  <si>
    <t>Раздел 6 строка 604 графа 07 &lt;= Раздел 6 строка 604 графа 03</t>
  </si>
  <si>
    <t>Раздел 6 строка 605 графа 07 &lt;= Раздел 6 строка 605 графа 03</t>
  </si>
  <si>
    <t>Раздел 6 строка 606 графа 07 &lt;= Раздел 6 строка 606 графа 03</t>
  </si>
  <si>
    <t>Раздел 6 строка 607 графа 07 &lt;= Раздел 6 строка 607 графа 03</t>
  </si>
  <si>
    <t>Раздел 6 строка 608 графа 07 &lt;= Раздел 6 строка 608 графа 03</t>
  </si>
  <si>
    <t>Раздел 6 строка 609 графа 07 &lt;= Раздел 6 строка 609 графа 03</t>
  </si>
  <si>
    <t>Раздел 6 строка 610 графа 07 &lt;= Раздел 6 строка 610 графа 03</t>
  </si>
  <si>
    <t>Раздел 6 строка 611 графа 07 &lt;= Раздел 6 строка 611 графа 03</t>
  </si>
  <si>
    <t>Раздел 6 строка 612 графа 07 &lt;= Раздел 6 строка 612 графа 03</t>
  </si>
  <si>
    <t>Раздел 6 строка 613 графа 07 &lt;= Раздел 6 строка 613 графа 03</t>
  </si>
  <si>
    <t>Раздел 6 строка 614 графа 07 &lt;= Раздел 6 строка 614 графа 03</t>
  </si>
  <si>
    <t>Раздел 6 строка 615 графа 07 &lt;= Раздел 6 строка 615 графа 03</t>
  </si>
  <si>
    <t>Раздел 6 строка 616 графа 07 &lt;= Раздел 6 строка 616 графа 03</t>
  </si>
  <si>
    <t>Раздел 6 строка 617 графа 07 &lt;= Раздел 6 строка 617 графа 03</t>
  </si>
  <si>
    <t>Раздел 6 строка 618 графа 07 &lt;= Раздел 6 строка 618 графа 03</t>
  </si>
  <si>
    <t>Раздел 6 строка 619 графа 07 &lt;= Раздел 6 строка 619 графа 03</t>
  </si>
  <si>
    <t>Раздел 6 строка 620 графа 07 &lt;= Раздел 6 строка 620 графа 03</t>
  </si>
  <si>
    <t>Раздел 6 строка 621 графа 07 &lt;= Раздел 6 строка 621 графа 03</t>
  </si>
  <si>
    <t>Раздел 6 строка 622 графа 07 &lt;= Раздел 6 строка 622 графа 03</t>
  </si>
  <si>
    <t>Раздел 6 строка 623 графа 07 &lt;= Раздел 6 строка 623 графа 03</t>
  </si>
  <si>
    <t>Раздел 6 строка 601 графа 08 &lt;= Раздел 6 строка 601 графа 03</t>
  </si>
  <si>
    <t>Раздел 6 строка 602 графа 08 &lt;= Раздел 6 строка 602 графа 03</t>
  </si>
  <si>
    <t>Раздел 6 строка 603 графа 08 &lt;= Раздел 6 строка 603 графа 03</t>
  </si>
  <si>
    <t>Раздел 6 строка 604 графа 08 &lt;= Раздел 6 строка 604 графа 03</t>
  </si>
  <si>
    <t>Раздел 6 строка 605 графа 08 &lt;= Раздел 6 строка 605 графа 03</t>
  </si>
  <si>
    <t>Раздел 6 строка 606 графа 08 &lt;= Раздел 6 строка 606 графа 03</t>
  </si>
  <si>
    <t>Раздел 6 строка 607 графа 08 &lt;= Раздел 6 строка 607 графа 03</t>
  </si>
  <si>
    <t>Раздел 6 строка 608 графа 08 &lt;= Раздел 6 строка 608 графа 03</t>
  </si>
  <si>
    <t>Раздел 6 строка 609 графа 08 &lt;= Раздел 6 строка 609 графа 03</t>
  </si>
  <si>
    <t>Раздел 6 строка 610 графа 08 &lt;= Раздел 6 строка 610 графа 03</t>
  </si>
  <si>
    <t>Раздел 6 строка 611 графа 08 &lt;= Раздел 6 строка 611 графа 03</t>
  </si>
  <si>
    <t>Раздел 6 строка 612 графа 08 &lt;= Раздел 6 строка 612 графа 03</t>
  </si>
  <si>
    <t>Раздел 6 строка 613 графа 08 &lt;= Раздел 6 строка 613 графа 03</t>
  </si>
  <si>
    <t>Раздел 6 строка 614 графа 08 &lt;= Раздел 6 строка 614 графа 03</t>
  </si>
  <si>
    <t>Раздел 6 строка 615 графа 08 &lt;= Раздел 6 строка 615 графа 03</t>
  </si>
  <si>
    <t>Раздел 6 строка 616 графа 08 &lt;= Раздел 6 строка 616 графа 03</t>
  </si>
  <si>
    <t>Раздел 6 строка 617 графа 08 &lt;= Раздел 6 строка 617 графа 03</t>
  </si>
  <si>
    <t>Раздел 6 строка 618 графа 08 &lt;= Раздел 6 строка 618 графа 03</t>
  </si>
  <si>
    <t>Раздел 6 строка 619 графа 08 &lt;= Раздел 6 строка 619 графа 03</t>
  </si>
  <si>
    <t>Раздел 6 строка 620 графа 08 &lt;= Раздел 6 строка 620 графа 03</t>
  </si>
  <si>
    <t>Раздел 6 строка 621 графа 08 &lt;= Раздел 6 строка 621 графа 03</t>
  </si>
  <si>
    <t>Раздел 6 строка 622 графа 08 &lt;= Раздел 6 строка 622 графа 03</t>
  </si>
  <si>
    <t>Раздел 6 строка 623 графа 08 &lt;= Раздел 6 строка 623 графа 03</t>
  </si>
  <si>
    <t>Раздел 6 строка 601 графа 09 &lt;= Раздел 6 строка 601 графа 03</t>
  </si>
  <si>
    <t>Раздел 6 строка 602 графа 09 &lt;= Раздел 6 строка 602 графа 03</t>
  </si>
  <si>
    <t>Раздел 6 строка 603 графа 09 &lt;= Раздел 6 строка 603 графа 03</t>
  </si>
  <si>
    <t>Раздел 6 строка 604 графа 09 &lt;= Раздел 6 строка 604 графа 03</t>
  </si>
  <si>
    <t>Раздел 6 строка 605 графа 09 &lt;= Раздел 6 строка 605 графа 03</t>
  </si>
  <si>
    <t>Раздел 6 строка 606 графа 09 &lt;= Раздел 6 строка 606 графа 03</t>
  </si>
  <si>
    <t>Раздел 6 строка 607 графа 09 &lt;= Раздел 6 строка 607 графа 03</t>
  </si>
  <si>
    <t>Раздел 6 строка 608 графа 09 &lt;= Раздел 6 строка 608 графа 03</t>
  </si>
  <si>
    <t>Раздел 6 строка 609 графа 09 &lt;= Раздел 6 строка 609 графа 03</t>
  </si>
  <si>
    <t>Раздел 6 строка 610 графа 09 &lt;= Раздел 6 строка 610 графа 03</t>
  </si>
  <si>
    <t>Раздел 6 строка 611 графа 09 &lt;= Раздел 6 строка 611 графа 03</t>
  </si>
  <si>
    <t>Раздел 6 строка 612 графа 09 &lt;= Раздел 6 строка 612 графа 03</t>
  </si>
  <si>
    <t>Раздел 6 строка 613 графа 09 &lt;= Раздел 6 строка 613 графа 03</t>
  </si>
  <si>
    <t>Раздел 6 строка 614 графа 09 &lt;= Раздел 6 строка 614 графа 03</t>
  </si>
  <si>
    <t>Раздел 6 строка 615 графа 09 &lt;= Раздел 6 строка 615 графа 03</t>
  </si>
  <si>
    <t>Раздел 6 строка 616 графа 09 &lt;= Раздел 6 строка 616 графа 03</t>
  </si>
  <si>
    <t>Раздел 6 строка 617 графа 09 &lt;= Раздел 6 строка 617 графа 03</t>
  </si>
  <si>
    <t>Раздел 6 строка 618 графа 09 &lt;= Раздел 6 строка 618 графа 03</t>
  </si>
  <si>
    <t>Раздел 6 строка 619 графа 09 &lt;= Раздел 6 строка 619 графа 03</t>
  </si>
  <si>
    <t>Раздел 6 строка 620 графа 09 &lt;= Раздел 6 строка 620 графа 03</t>
  </si>
  <si>
    <t>Раздел 6 строка 621 графа 09 &lt;= Раздел 6 строка 621 графа 03</t>
  </si>
  <si>
    <t>Раздел 6 строка 622 графа 09 &lt;= Раздел 6 строка 622 графа 03</t>
  </si>
  <si>
    <t>Раздел 6 строка 623 графа 09 &lt;= Раздел 6 строка 623 графа 03</t>
  </si>
  <si>
    <t>Раздел 6 строка 601 графа 10 &lt;= Раздел 6 строка 601 графа 03</t>
  </si>
  <si>
    <t>Раздел 6 строка 602 графа 10 &lt;= Раздел 6 строка 602 графа 03</t>
  </si>
  <si>
    <t>Раздел 6 строка 603 графа 10 &lt;= Раздел 6 строка 603 графа 03</t>
  </si>
  <si>
    <t>Раздел 6 строка 604 графа 10 &lt;= Раздел 6 строка 604 графа 03</t>
  </si>
  <si>
    <t>Раздел 6 строка 605 графа 10 &lt;= Раздел 6 строка 605 графа 03</t>
  </si>
  <si>
    <t>Раздел 6 строка 606 графа 10 &lt;= Раздел 6 строка 606 графа 03</t>
  </si>
  <si>
    <t>Раздел 6 строка 607 графа 10 &lt;= Раздел 6 строка 607 графа 03</t>
  </si>
  <si>
    <t>Раздел 6 строка 608 графа 10 &lt;= Раздел 6 строка 608 графа 03</t>
  </si>
  <si>
    <t>Раздел 6 строка 609 графа 10 &lt;= Раздел 6 строка 609 графа 03</t>
  </si>
  <si>
    <t>Раздел 6 строка 610 графа 10 &lt;= Раздел 6 строка 610 графа 03</t>
  </si>
  <si>
    <t>Раздел 6 строка 611 графа 10 &lt;= Раздел 6 строка 611 графа 03</t>
  </si>
  <si>
    <t>Раздел 6 строка 612 графа 10 &lt;= Раздел 6 строка 612 графа 03</t>
  </si>
  <si>
    <t>Раздел 6 строка 613 графа 10 &lt;= Раздел 6 строка 613 графа 03</t>
  </si>
  <si>
    <t>Раздел 6 строка 614 графа 10 &lt;= Раздел 6 строка 614 графа 03</t>
  </si>
  <si>
    <t>Раздел 6 строка 615 графа 10 &lt;= Раздел 6 строка 615 графа 03</t>
  </si>
  <si>
    <t>Раздел 6 строка 616 графа 10 &lt;= Раздел 6 строка 616 графа 03</t>
  </si>
  <si>
    <t>Раздел 6 строка 617 графа 10 &lt;= Раздел 6 строка 617 графа 03</t>
  </si>
  <si>
    <t>Раздел 6 строка 618 графа 10 &lt;= Раздел 6 строка 618 графа 03</t>
  </si>
  <si>
    <t>Раздел 6 строка 619 графа 10 &lt;= Раздел 6 строка 619 графа 03</t>
  </si>
  <si>
    <t>Раздел 6 строка 620 графа 10 &lt;= Раздел 6 строка 620 графа 03</t>
  </si>
  <si>
    <t>Раздел 6 строка 621 графа 10 &lt;= Раздел 6 строка 621 графа 03</t>
  </si>
  <si>
    <t>Раздел 6 строка 622 графа 10 &lt;= Раздел 6 строка 622 графа 03</t>
  </si>
  <si>
    <t>Раздел 6 строка 623 графа 10 &lt;= Раздел 6 строка 623 графа 03</t>
  </si>
  <si>
    <t>Раздел 6 строка 601 графа 11 &lt;= Раздел 6 строка 601 графа 03</t>
  </si>
  <si>
    <t>Раздел 6 строка 602 графа 11 &lt;= Раздел 6 строка 602 графа 03</t>
  </si>
  <si>
    <t>Раздел 6 строка 603 графа 11 &lt;= Раздел 6 строка 603 графа 03</t>
  </si>
  <si>
    <t>Раздел 6 строка 604 графа 11 &lt;= Раздел 6 строка 604 графа 03</t>
  </si>
  <si>
    <t>Раздел 6 строка 605 графа 11 &lt;= Раздел 6 строка 605 графа 03</t>
  </si>
  <si>
    <t>Раздел 6 строка 606 графа 11 &lt;= Раздел 6 строка 606 графа 03</t>
  </si>
  <si>
    <t>Раздел 6 строка 607 графа 11 &lt;= Раздел 6 строка 607 графа 03</t>
  </si>
  <si>
    <t>Раздел 6 строка 608 графа 11 &lt;= Раздел 6 строка 608 графа 03</t>
  </si>
  <si>
    <t>Раздел 6 строка 609 графа 11 &lt;= Раздел 6 строка 609 графа 03</t>
  </si>
  <si>
    <t>Раздел 6 строка 610 графа 11 &lt;= Раздел 6 строка 610 графа 03</t>
  </si>
  <si>
    <t>Раздел 6 строка 611 графа 11 &lt;= Раздел 6 строка 611 графа 03</t>
  </si>
  <si>
    <t>Раздел 6 строка 612 графа 11 &lt;= Раздел 6 строка 612 графа 03</t>
  </si>
  <si>
    <t>Раздел 6 строка 613 графа 11 &lt;= Раздел 6 строка 613 графа 03</t>
  </si>
  <si>
    <t>Раздел 6 строка 614 графа 11 &lt;= Раздел 6 строка 614 графа 03</t>
  </si>
  <si>
    <t>Раздел 6 строка 615 графа 11 &lt;= Раздел 6 строка 615 графа 03</t>
  </si>
  <si>
    <t>Раздел 6 строка 616 графа 11 &lt;= Раздел 6 строка 616 графа 03</t>
  </si>
  <si>
    <t>Раздел 6 строка 617 графа 11 &lt;= Раздел 6 строка 617 графа 03</t>
  </si>
  <si>
    <t>Раздел 6 строка 618 графа 11 &lt;= Раздел 6 строка 618 графа 03</t>
  </si>
  <si>
    <t>Раздел 6 строка 619 графа 11 &lt;= Раздел 6 строка 619 графа 03</t>
  </si>
  <si>
    <t>Раздел 6 строка 620 графа 11 &lt;= Раздел 6 строка 620 графа 03</t>
  </si>
  <si>
    <t>Раздел 6 строка 621 графа 11 &lt;= Раздел 6 строка 621 графа 03</t>
  </si>
  <si>
    <t>Раздел 6 строка 622 графа 11 &lt;= Раздел 6 строка 622 графа 03</t>
  </si>
  <si>
    <t>Раздел 6 строка 623 графа 11 &lt;= Раздел 6 строка 623 графа 03</t>
  </si>
  <si>
    <t>Раздел 6 строка 601 графа 12 &lt;= Раздел 6 строка 601 графа 03</t>
  </si>
  <si>
    <t>Раздел 6 строка 602 графа 12 &lt;= Раздел 6 строка 602 графа 03</t>
  </si>
  <si>
    <t>Раздел 6 строка 603 графа 12 &lt;= Раздел 6 строка 603 графа 03</t>
  </si>
  <si>
    <t>Раздел 6 строка 604 графа 12 &lt;= Раздел 6 строка 604 графа 03</t>
  </si>
  <si>
    <t>Раздел 6 строка 605 графа 12 &lt;= Раздел 6 строка 605 графа 03</t>
  </si>
  <si>
    <t>Раздел 6 строка 606 графа 12 &lt;= Раздел 6 строка 606 графа 03</t>
  </si>
  <si>
    <t>Раздел 6 строка 607 графа 12 &lt;= Раздел 6 строка 607 графа 03</t>
  </si>
  <si>
    <t>Раздел 6 строка 608 графа 12 &lt;= Раздел 6 строка 608 графа 03</t>
  </si>
  <si>
    <t>Раздел 6 строка 609 графа 12 &lt;= Раздел 6 строка 609 графа 03</t>
  </si>
  <si>
    <t>Раздел 6 строка 610 графа 12 &lt;= Раздел 6 строка 610 графа 03</t>
  </si>
  <si>
    <t>Раздел 6 строка 611 графа 12 &lt;= Раздел 6 строка 611 графа 03</t>
  </si>
  <si>
    <t>Раздел 6 строка 612 графа 12 &lt;= Раздел 6 строка 612 графа 03</t>
  </si>
  <si>
    <t>Раздел 6 строка 613 графа 12 &lt;= Раздел 6 строка 613 графа 03</t>
  </si>
  <si>
    <t>Раздел 6 строка 614 графа 12 &lt;= Раздел 6 строка 614 графа 03</t>
  </si>
  <si>
    <t>Раздел 6 строка 615 графа 12 &lt;= Раздел 6 строка 615 графа 03</t>
  </si>
  <si>
    <t>Раздел 6 строка 616 графа 12 &lt;= Раздел 6 строка 616 графа 03</t>
  </si>
  <si>
    <t>Раздел 6 строка 617 графа 12 &lt;= Раздел 6 строка 617 графа 03</t>
  </si>
  <si>
    <t>Раздел 6 строка 618 графа 12 &lt;= Раздел 6 строка 618 графа 03</t>
  </si>
  <si>
    <t>Раздел 6 строка 619 графа 12 &lt;= Раздел 6 строка 619 графа 03</t>
  </si>
  <si>
    <t>Раздел 6 строка 620 графа 12 &lt;= Раздел 6 строка 620 графа 03</t>
  </si>
  <si>
    <t>Раздел 6 строка 621 графа 12 &lt;= Раздел 6 строка 621 графа 03</t>
  </si>
  <si>
    <t>Раздел 6 строка 622 графа 12 &lt;= Раздел 6 строка 622 графа 03</t>
  </si>
  <si>
    <t>Раздел 6 строка 623 графа 12 &lt;= Раздел 6 строка 623 графа 03</t>
  </si>
  <si>
    <t>Раздел 6 строка 601 графа 13 &lt;= Раздел 6 строка 601 графа 03</t>
  </si>
  <si>
    <t>Раздел 6 строка 602 графа 13 &lt;= Раздел 6 строка 602 графа 03</t>
  </si>
  <si>
    <t>Раздел 6 строка 603 графа 13 &lt;= Раздел 6 строка 603 графа 03</t>
  </si>
  <si>
    <t>Раздел 6 строка 604 графа 13 &lt;= Раздел 6 строка 604 графа 03</t>
  </si>
  <si>
    <t>Раздел 6 строка 605 графа 13 &lt;= Раздел 6 строка 605 графа 03</t>
  </si>
  <si>
    <t>Раздел 6 строка 606 графа 13 &lt;= Раздел 6 строка 606 графа 03</t>
  </si>
  <si>
    <t>Раздел 6 строка 607 графа 13 &lt;= Раздел 6 строка 607 графа 03</t>
  </si>
  <si>
    <t>Раздел 6 строка 608 графа 13 &lt;= Раздел 6 строка 608 графа 03</t>
  </si>
  <si>
    <t>Раздел 6 строка 609 графа 13 &lt;= Раздел 6 строка 609 графа 03</t>
  </si>
  <si>
    <t>Раздел 6 строка 610 графа 13 &lt;= Раздел 6 строка 610 графа 03</t>
  </si>
  <si>
    <t>Раздел 6 строка 611 графа 13 &lt;= Раздел 6 строка 611 графа 03</t>
  </si>
  <si>
    <t>Раздел 6 строка 612 графа 13 &lt;= Раздел 6 строка 612 графа 03</t>
  </si>
  <si>
    <t>Раздел 6 строка 613 графа 13 &lt;= Раздел 6 строка 613 графа 03</t>
  </si>
  <si>
    <t>Раздел 6 строка 614 графа 13 &lt;= Раздел 6 строка 614 графа 03</t>
  </si>
  <si>
    <t>Раздел 6 строка 615 графа 13 &lt;= Раздел 6 строка 615 графа 03</t>
  </si>
  <si>
    <t>Раздел 6 строка 616 графа 13 &lt;= Раздел 6 строка 616 графа 03</t>
  </si>
  <si>
    <t>Раздел 6 строка 617 графа 13 &lt;= Раздел 6 строка 617 графа 03</t>
  </si>
  <si>
    <t>Раздел 6 строка 618 графа 13 &lt;= Раздел 6 строка 618 графа 03</t>
  </si>
  <si>
    <t>Раздел 6 строка 619 графа 13 &lt;= Раздел 6 строка 619 графа 03</t>
  </si>
  <si>
    <t>Раздел 6 строка 620 графа 13 &lt;= Раздел 6 строка 620 графа 03</t>
  </si>
  <si>
    <t>Раздел 6 строка 621 графа 13 &lt;= Раздел 6 строка 621 графа 03</t>
  </si>
  <si>
    <t>Раздел 6 строка 622 графа 13 &lt;= Раздел 6 строка 622 графа 03</t>
  </si>
  <si>
    <t>Раздел 6 строка 623 графа 13 &lt;= Раздел 6 строка 623 графа 03</t>
  </si>
  <si>
    <t>Раздел 6 строка 601 графа 10 &lt;= Раздел 6 строка 601 графа 09</t>
  </si>
  <si>
    <t>Раздел 6 строка 602 графа 10 &lt;= Раздел 6 строка 602 графа 09</t>
  </si>
  <si>
    <t>Раздел 6 строка 603 графа 10 &lt;= Раздел 6 строка 603 графа 09</t>
  </si>
  <si>
    <t>Раздел 6 строка 604 графа 10 &lt;= Раздел 6 строка 604 графа 09</t>
  </si>
  <si>
    <t>Раздел 6 строка 605 графа 10 &lt;= Раздел 6 строка 605 графа 09</t>
  </si>
  <si>
    <t>Раздел 6 строка 606 графа 10 &lt;= Раздел 6 строка 606 графа 09</t>
  </si>
  <si>
    <t>Раздел 6 строка 607 графа 10 &lt;= Раздел 6 строка 607 графа 09</t>
  </si>
  <si>
    <t>Раздел 6 строка 608 графа 10 &lt;= Раздел 6 строка 608 графа 09</t>
  </si>
  <si>
    <t>Раздел 6 строка 609 графа 10 &lt;= Раздел 6 строка 609 графа 09</t>
  </si>
  <si>
    <t>Раздел 6 строка 610 графа 10 &lt;= Раздел 6 строка 610 графа 09</t>
  </si>
  <si>
    <t>Раздел 6 строка 611 графа 10 &lt;= Раздел 6 строка 611 графа 09</t>
  </si>
  <si>
    <t>Раздел 6 строка 612 графа 10 &lt;= Раздел 6 строка 612 графа 09</t>
  </si>
  <si>
    <t>Раздел 6 строка 613 графа 10 &lt;= Раздел 6 строка 613 графа 09</t>
  </si>
  <si>
    <t>Раздел 6 строка 614 графа 10 &lt;= Раздел 6 строка 614 графа 09</t>
  </si>
  <si>
    <t>Раздел 6 строка 615 графа 10 &lt;= Раздел 6 строка 615 графа 09</t>
  </si>
  <si>
    <t>Раздел 6 строка 616 графа 10 &lt;= Раздел 6 строка 616 графа 09</t>
  </si>
  <si>
    <t>Раздел 6 строка 617 графа 10 &lt;= Раздел 6 строка 617 графа 09</t>
  </si>
  <si>
    <t>Раздел 6 строка 618 графа 10 &lt;= Раздел 6 строка 618 графа 09</t>
  </si>
  <si>
    <t>Раздел 6 строка 619 графа 10 &lt;= Раздел 6 строка 619 графа 09</t>
  </si>
  <si>
    <t>Раздел 6 строка 620 графа 10 &lt;= Раздел 6 строка 620 графа 09</t>
  </si>
  <si>
    <t>Раздел 6 строка 621 графа 10 &lt;= Раздел 6 строка 621 графа 09</t>
  </si>
  <si>
    <t>Раздел 6 строка 622 графа 10 &lt;= Раздел 6 строка 622 графа 09</t>
  </si>
  <si>
    <t>Раздел 6 строка 623 графа 10 &lt;= Раздел 6 строка 623 графа 09</t>
  </si>
  <si>
    <t>Раздел 6 строка 605 графа 03 &lt;= Раздел 6 строка 604 графа 03</t>
  </si>
  <si>
    <t>Раздел 6 строка 605 графа 04 &lt;= Раздел 6 строка 604 графа 04</t>
  </si>
  <si>
    <t>Раздел 6 строка 605 графа 05 &lt;= Раздел 6 строка 604 графа 05</t>
  </si>
  <si>
    <t>Раздел 6 строка 605 графа 06 &lt;= Раздел 6 строка 604 графа 06</t>
  </si>
  <si>
    <t>Раздел 6 строка 605 графа 07 &lt;= Раздел 6 строка 604 графа 07</t>
  </si>
  <si>
    <t>Раздел 6 строка 605 графа 08 &lt;= Раздел 6 строка 604 графа 08</t>
  </si>
  <si>
    <t>Раздел 6 строка 605 графа 09 &lt;= Раздел 6 строка 604 графа 09</t>
  </si>
  <si>
    <t>Раздел 6 строка 605 графа 10 &lt;= Раздел 6 строка 604 графа 10</t>
  </si>
  <si>
    <t>Раздел 6 строка 605 графа 11 &lt;= Раздел 6 строка 604 графа 11</t>
  </si>
  <si>
    <t>Раздел 6 строка 605 графа 12 &lt;= Раздел 6 строка 604 графа 12</t>
  </si>
  <si>
    <t>Раздел 6 строка 605 графа 13 &lt;= Раздел 6 строка 604 графа 13</t>
  </si>
  <si>
    <t>Раздел 6 строка 609 графа 03 &lt;= Раздел 6 строка 608 графа 03</t>
  </si>
  <si>
    <t>Раздел 6 строка 609 графа 04 &lt;= Раздел 6 строка 608 графа 04</t>
  </si>
  <si>
    <t>Раздел 6 строка 609 графа 05 &lt;= Раздел 6 строка 608 графа 05</t>
  </si>
  <si>
    <t>Раздел 6 строка 609 графа 06 &lt;= Раздел 6 строка 608 графа 06</t>
  </si>
  <si>
    <t>Раздел 6 строка 609 графа 07 &lt;= Раздел 6 строка 608 графа 07</t>
  </si>
  <si>
    <t>Раздел 6 строка 609 графа 08 &lt;= Раздел 6 строка 608 графа 08</t>
  </si>
  <si>
    <t>Раздел 6 строка 609 графа 09 &lt;= Раздел 6 строка 608 графа 09</t>
  </si>
  <si>
    <t>Раздел 6 строка 609 графа 10 &lt;= Раздел 6 строка 608 графа 10</t>
  </si>
  <si>
    <t>Раздел 6 строка 609 графа 11 &lt;= Раздел 6 строка 608 графа 11</t>
  </si>
  <si>
    <t>Раздел 6 строка 609 графа 12 &lt;= Раздел 6 строка 608 графа 12</t>
  </si>
  <si>
    <t>Раздел 6 строка 609 графа 13 &lt;= Раздел 6 строка 608 графа 13</t>
  </si>
  <si>
    <t>Раздел 6 строка 615 графа 03 &lt;= Раздел 6 строка 614 графа 03</t>
  </si>
  <si>
    <t>Раздел 6 строка 615 графа 04 &lt;= Раздел 6 строка 614 графа 04</t>
  </si>
  <si>
    <t>Раздел 6 строка 615 графа 05 &lt;= Раздел 6 строка 614 графа 05</t>
  </si>
  <si>
    <t>Раздел 6 строка 615 графа 06 &lt;= Раздел 6 строка 614 графа 06</t>
  </si>
  <si>
    <t>Раздел 6 строка 615 графа 07 &lt;= Раздел 6 строка 614 графа 07</t>
  </si>
  <si>
    <t>Раздел 6 строка 615 графа 08 &lt;= Раздел 6 строка 614 графа 08</t>
  </si>
  <si>
    <t>Раздел 6 строка 615 графа 09 &lt;= Раздел 6 строка 614 графа 09</t>
  </si>
  <si>
    <t>Раздел 6 строка 615 графа 10 &lt;= Раздел 6 строка 614 графа 10</t>
  </si>
  <si>
    <t>Раздел 6 строка 615 графа 11 &lt;= Раздел 6 строка 614 графа 11</t>
  </si>
  <si>
    <t>Раздел 6 строка 615 графа 12 &lt;= Раздел 6 строка 614 графа 12</t>
  </si>
  <si>
    <t>Раздел 6 строка 615 графа 13 &lt;= Раздел 6 строка 614 графа 13</t>
  </si>
  <si>
    <t>Раздел 6 строка 616 графа 03 &lt;= Раздел 6 строка 614 графа 03</t>
  </si>
  <si>
    <t>Раздел 6 строка 616 графа 04 &lt;= Раздел 6 строка 614 графа 04</t>
  </si>
  <si>
    <t>Раздел 6 строка 616 графа 05 &lt;= Раздел 6 строка 614 графа 05</t>
  </si>
  <si>
    <t>Раздел 6 строка 616 графа 06 &lt;= Раздел 6 строка 614 графа 06</t>
  </si>
  <si>
    <t>Раздел 6 строка 616 графа 07 &lt;= Раздел 6 строка 614 графа 07</t>
  </si>
  <si>
    <t>Раздел 6 строка 616 графа 08 &lt;= Раздел 6 строка 614 графа 08</t>
  </si>
  <si>
    <t>Раздел 6 строка 616 графа 09 &lt;= Раздел 6 строка 614 графа 09</t>
  </si>
  <si>
    <t>Раздел 6 строка 616 графа 10 &lt;= Раздел 6 строка 614 графа 10</t>
  </si>
  <si>
    <t>Раздел 6 строка 616 графа 11 &lt;= Раздел 6 строка 614 графа 11</t>
  </si>
  <si>
    <t>Раздел 6 строка 616 графа 12 &lt;= Раздел 6 строка 614 графа 12</t>
  </si>
  <si>
    <t>Раздел 6 строка 616 графа 13 &lt;= Раздел 6 строка 614 графа 13</t>
  </si>
  <si>
    <t>Раздел 6 строка 617 графа 03 &lt;= Раздел 6 строка 614 графа 03</t>
  </si>
  <si>
    <t>Раздел 6 строка 617 графа 04 &lt;= Раздел 6 строка 614 графа 04</t>
  </si>
  <si>
    <t>Раздел 6 строка 617 графа 05 &lt;= Раздел 6 строка 614 графа 05</t>
  </si>
  <si>
    <t>Раздел 6 строка 617 графа 06 &lt;= Раздел 6 строка 614 графа 06</t>
  </si>
  <si>
    <t>Раздел 6 строка 617 графа 07 &lt;= Раздел 6 строка 614 графа 07</t>
  </si>
  <si>
    <t>Раздел 6 строка 617 графа 08 &lt;= Раздел 6 строка 614 графа 08</t>
  </si>
  <si>
    <t>Раздел 6 строка 617 графа 09 &lt;= Раздел 6 строка 614 графа 09</t>
  </si>
  <si>
    <t>Раздел 6 строка 617 графа 10 &lt;= Раздел 6 строка 614 графа 10</t>
  </si>
  <si>
    <t>Раздел 6 строка 617 графа 11 &lt;= Раздел 6 строка 614 графа 11</t>
  </si>
  <si>
    <t>Раздел 6 строка 617 графа 12 &lt;= Раздел 6 строка 614 графа 12</t>
  </si>
  <si>
    <t>Раздел 6 строка 617 графа 13 &lt;= Раздел 6 строка 614 графа 13</t>
  </si>
  <si>
    <t>Раздел 6 строка 615 + строка 616 + строка 617 графа 03 &lt;= Раздел 6 строка 614 графа 03</t>
  </si>
  <si>
    <t>Раздел 6 строка 615 + строка 616 + строка 617 графа 04 &lt;= Раздел 6 строка 614 графа 04</t>
  </si>
  <si>
    <t>Раздел 6 строка 615 + строка 616 + строка 617 графа 05 &lt;= Раздел 6 строка 614 графа 05</t>
  </si>
  <si>
    <t>Раздел 6 строка 615 + строка 616 + строка 617 графа 06 &lt;= Раздел 6 строка 614 графа 06</t>
  </si>
  <si>
    <t>Раздел 6 строка 615 + строка 616 + строка 617 графа 07 &lt;= Раздел 6 строка 614 графа 07</t>
  </si>
  <si>
    <t>Раздел 6 строка 615 + строка 616 + строка 617 графа 08 &lt;= Раздел 6 строка 614 графа 08</t>
  </si>
  <si>
    <t>Раздел 6 строка 615 + строка 616 + строка 617 графа 09 &lt;= Раздел 6 строка 614 графа 09</t>
  </si>
  <si>
    <t>Раздел 6 строка 615 + строка 616 + строка 617 графа 10 &lt;= Раздел 6 строка 614 графа 10</t>
  </si>
  <si>
    <t>Раздел 6 строка 615 + строка 616 + строка 617 графа 11 &lt;= Раздел 6 строка 614 графа 11</t>
  </si>
  <si>
    <t>Раздел 6 строка 615 + строка 616 + строка 617 графа 12 &lt;= Раздел 6 строка 614 графа 12</t>
  </si>
  <si>
    <t>Раздел 6 строка 615 + строка 616 + строка 617 графа 13 &lt;= Раздел 6 строка 614 графа 13</t>
  </si>
  <si>
    <t>Раздел 6 строка 622 + строка 623 графа 03 &lt;= Раздел 6 строка 621 графа 03</t>
  </si>
  <si>
    <t>Раздел 6 строка 622 + строка 623 графа 04 &lt;= Раздел 6 строка 621 графа 04</t>
  </si>
  <si>
    <t>Раздел 6 строка 622 + строка 623 графа 05 &lt;= Раздел 6 строка 621 графа 05</t>
  </si>
  <si>
    <t>Раздел 6 строка 622 + строка 623 графа 06 &lt;= Раздел 6 строка 621 графа 06</t>
  </si>
  <si>
    <t>Раздел 6 строка 622 + строка 623 графа 07 &lt;= Раздел 6 строка 621 графа 07</t>
  </si>
  <si>
    <t>Раздел 6 строка 622 + строка 623 графа 08 &lt;= Раздел 6 строка 621 графа 08</t>
  </si>
  <si>
    <t>Раздел 6 строка 622 + строка 623 графа 09 &lt;= Раздел 6 строка 621 графа 09</t>
  </si>
  <si>
    <t>Раздел 6 строка 622 + строка 623 графа 10 &lt;= Раздел 6 строка 621 графа 10</t>
  </si>
  <si>
    <t>Раздел 6 строка 622 + строка 623 графа 11 &lt;= Раздел 6 строка 621 графа 11</t>
  </si>
  <si>
    <t>Раздел 6 строка 622 + строка 623 графа 12 &lt;= Раздел 6 строка 621 графа 12</t>
  </si>
  <si>
    <t>Раздел 6 строка 622 + строка 623 графа 13 &lt;= Раздел 6 строка 621 графа 13</t>
  </si>
  <si>
    <t>Раздел 6 строка 622 графа 03 &lt;= Раздел 6 строка 621 графа 03</t>
  </si>
  <si>
    <t>Раздел 6 строка 622 графа 04 &lt;= Раздел 6 строка 621 графа 04</t>
  </si>
  <si>
    <t>Раздел 6 строка 622 графа 05 &lt;= Раздел 6 строка 621 графа 05</t>
  </si>
  <si>
    <t>Раздел 6 строка 622 графа 06 &lt;= Раздел 6 строка 621 графа 06</t>
  </si>
  <si>
    <t>Раздел 6 строка 622 графа 07 &lt;= Раздел 6 строка 621 графа 07</t>
  </si>
  <si>
    <t>Раздел 6 строка 622 графа 08 &lt;= Раздел 6 строка 621 графа 08</t>
  </si>
  <si>
    <t>Раздел 6 строка 622 графа 09 &lt;= Раздел 6 строка 621 графа 09</t>
  </si>
  <si>
    <t>Раздел 6 строка 622 графа 10 &lt;= Раздел 6 строка 621 графа 10</t>
  </si>
  <si>
    <t>Раздел 6 строка 622 графа 11 &lt;= Раздел 6 строка 621 графа 11</t>
  </si>
  <si>
    <t>Раздел 6 строка 622 графа 12 &lt;= Раздел 6 строка 621 графа 12</t>
  </si>
  <si>
    <t>Раздел 6 строка 622 графа 13 &lt;= Раздел 6 строка 621 графа 13</t>
  </si>
  <si>
    <t>Раздел 6 строка 623 графа 03 &lt;= Раздел 6 строка 621 графа 03</t>
  </si>
  <si>
    <t>Раздел 6 строка 623 графа 04 &lt;= Раздел 6 строка 621 графа 04</t>
  </si>
  <si>
    <t>Раздел 6 строка 623 графа 05 &lt;= Раздел 6 строка 621 графа 05</t>
  </si>
  <si>
    <t>Раздел 6 строка 623 графа 06 &lt;= Раздел 6 строка 621 графа 06</t>
  </si>
  <si>
    <t>Раздел 6 строка 623 графа 07 &lt;= Раздел 6 строка 621 графа 07</t>
  </si>
  <si>
    <t>Раздел 6 строка 623 графа 08 &lt;= Раздел 6 строка 621 графа 08</t>
  </si>
  <si>
    <t>Раздел 6 строка 623 графа 09 &lt;= Раздел 6 строка 621 графа 09</t>
  </si>
  <si>
    <t>Раздел 6 строка 623 графа 10 &lt;= Раздел 6 строка 621 графа 10</t>
  </si>
  <si>
    <t>Раздел 6 строка 623 графа 11 &lt;= Раздел 6 строка 621 графа 11</t>
  </si>
  <si>
    <t>Раздел 6 строка 623 графа 12 &lt;= Раздел 6 строка 621 графа 12</t>
  </si>
  <si>
    <t>Раздел 6 строка 623 графа 13 &lt;= Раздел 6 строка 621 графа 13</t>
  </si>
  <si>
    <t>Раздел 7 строка 701 графа 03 = Раздел 2 строка 201 + строка 202 + строка 203 + строка 204 + строка 205 графа 3</t>
  </si>
  <si>
    <t>Раздел 6 строка 601 графа 03 = Раздел 2 строка 201 + строка 202 + строка 203 + строка 204 + строка 205 графа 3</t>
  </si>
  <si>
    <t>Раздел 5 строка 501 графа 04 &lt;= Раздел 5 строка 501 графа 03</t>
  </si>
  <si>
    <t>Раздел 5 строка 502 графа 04 &lt;= Раздел 5 строка 502 графа 03</t>
  </si>
  <si>
    <t>Раздел 5 строка 503 графа 04 &lt;= Раздел 5 строка 503 графа 03</t>
  </si>
  <si>
    <t>Раздел 5 строка 504 графа 04 &lt;= Раздел 5 строка 504 графа 03</t>
  </si>
  <si>
    <t>Раздел 5 строка 505 графа 04 &lt;= Раздел 5 строка 505 графа 03</t>
  </si>
  <si>
    <t>Раздел 5 строка 506 графа 04 &lt;= Раздел 5 строка 506 графа 03</t>
  </si>
  <si>
    <t>Раздел 5 строка 507 графа 04 &lt;= Раздел 5 строка 507 графа 03</t>
  </si>
  <si>
    <t>Раздел 5 строка 508 графа 04 &lt;= Раздел 5 строка 508 графа 03</t>
  </si>
  <si>
    <t>Раздел 5 строка 509 графа 04 &lt;= Раздел 5 строка 509 графа 03</t>
  </si>
  <si>
    <t>Раздел 5 строка 510 графа 04 &lt;= Раздел 5 строка 510 графа 03</t>
  </si>
  <si>
    <t>Раздел 5 строка 511 графа 04 &lt;= Раздел 5 строка 511 графа 03</t>
  </si>
  <si>
    <t>Раздел 5 строка 512 графа 04 &lt;= Раздел 5 строка 512 графа 03</t>
  </si>
  <si>
    <t>Раздел 5 строка 513 графа 04 &lt;= Раздел 5 строка 513 графа 03</t>
  </si>
  <si>
    <t>Раздел 5 строка 514 графа 04 &lt;= Раздел 5 строка 514 графа 03</t>
  </si>
  <si>
    <t>Раздел 5 строка 515 графа 04 &lt;= Раздел 5 строка 515 графа 03</t>
  </si>
  <si>
    <t>Раздел 5 строка 516 графа 04 &lt;= Раздел 5 строка 516 графа 03</t>
  </si>
  <si>
    <t>Раздел 5 строка 517 графа 04 &lt;= Раздел 5 строка 517 графа 03</t>
  </si>
  <si>
    <t>Раздел 5 строка 518 графа 04 &lt;= Раздел 5 строка 518 графа 03</t>
  </si>
  <si>
    <t>Раздел 5 строка 519 графа 04 &lt;= Раздел 5 строка 519 графа 03</t>
  </si>
  <si>
    <t>Раздел 5 строка 520 графа 04 &lt;= Раздел 5 строка 520 графа 03</t>
  </si>
  <si>
    <t>Раздел 5 строка 521 графа 04 &lt;= Раздел 5 строка 521 графа 03</t>
  </si>
  <si>
    <t>Раздел 5 строка 522 графа 04 &lt;= Раздел 5 строка 522 графа 03</t>
  </si>
  <si>
    <t>Раздел 5 строка 523 графа 04 &lt;= Раздел 5 строка 523 графа 03</t>
  </si>
  <si>
    <t>Раздел 5 строка 501 графа 05 &lt;= Раздел 5 строка 501 графа 03</t>
  </si>
  <si>
    <t>Раздел 5 строка 502 графа 05 &lt;= Раздел 5 строка 502 графа 03</t>
  </si>
  <si>
    <t>Раздел 5 строка 503 графа 05 &lt;= Раздел 5 строка 503 графа 03</t>
  </si>
  <si>
    <t>Раздел 5 строка 504 графа 05 &lt;= Раздел 5 строка 504 графа 03</t>
  </si>
  <si>
    <t>Раздел 5 строка 505 графа 05 &lt;= Раздел 5 строка 505 графа 03</t>
  </si>
  <si>
    <t>Раздел 5 строка 506 графа 05 &lt;= Раздел 5 строка 506 графа 03</t>
  </si>
  <si>
    <t>Раздел 5 строка 507 графа 05 &lt;= Раздел 5 строка 507 графа 03</t>
  </si>
  <si>
    <t>Раздел 5 строка 508 графа 05 &lt;= Раздел 5 строка 508 графа 03</t>
  </si>
  <si>
    <t>Раздел 5 строка 509 графа 05 &lt;= Раздел 5 строка 509 графа 03</t>
  </si>
  <si>
    <t>Раздел 5 строка 510 графа 05 &lt;= Раздел 5 строка 510 графа 03</t>
  </si>
  <si>
    <t>Раздел 5 строка 511 графа 05 &lt;= Раздел 5 строка 511 графа 03</t>
  </si>
  <si>
    <t>Раздел 5 строка 512 графа 05 &lt;= Раздел 5 строка 512 графа 03</t>
  </si>
  <si>
    <t>Раздел 5 строка 513 графа 05 &lt;= Раздел 5 строка 513 графа 03</t>
  </si>
  <si>
    <t>Раздел 5 строка 514 графа 05 &lt;= Раздел 5 строка 514 графа 03</t>
  </si>
  <si>
    <t>Раздел 5 строка 515 графа 05 &lt;= Раздел 5 строка 515 графа 03</t>
  </si>
  <si>
    <t>Раздел 5 строка 516 графа 05 &lt;= Раздел 5 строка 516 графа 03</t>
  </si>
  <si>
    <t>Раздел 5 строка 517 графа 05 &lt;= Раздел 5 строка 517 графа 03</t>
  </si>
  <si>
    <t>Раздел 5 строка 518 графа 05 &lt;= Раздел 5 строка 518 графа 03</t>
  </si>
  <si>
    <t>Раздел 5 строка 519 графа 05 &lt;= Раздел 5 строка 519 графа 03</t>
  </si>
  <si>
    <t>Раздел 5 строка 520 графа 05 &lt;= Раздел 5 строка 520 графа 03</t>
  </si>
  <si>
    <t>Раздел 5 строка 521 графа 05 &lt;= Раздел 5 строка 521 графа 03</t>
  </si>
  <si>
    <t>Раздел 5 строка 522 графа 05 &lt;= Раздел 5 строка 522 графа 03</t>
  </si>
  <si>
    <t>Раздел 5 строка 523 графа 05 &lt;= Раздел 5 строка 523 графа 03</t>
  </si>
  <si>
    <t>Раздел 5 строка 501 графа 06 &lt;= Раздел 5 строка 501 графа 03</t>
  </si>
  <si>
    <t>Раздел 5 строка 502 графа 06 &lt;= Раздел 5 строка 502 графа 03</t>
  </si>
  <si>
    <t>Раздел 5 строка 503 графа 06 &lt;= Раздел 5 строка 503 графа 03</t>
  </si>
  <si>
    <t>Раздел 5 строка 504 графа 06 &lt;= Раздел 5 строка 504 графа 03</t>
  </si>
  <si>
    <t>Раздел 5 строка 505 графа 06 &lt;= Раздел 5 строка 505 графа 03</t>
  </si>
  <si>
    <t>Раздел 5 строка 506 графа 06 &lt;= Раздел 5 строка 506 графа 03</t>
  </si>
  <si>
    <t>Раздел 5 строка 507 графа 06 &lt;= Раздел 5 строка 507 графа 03</t>
  </si>
  <si>
    <t>Раздел 5 строка 508 графа 06 &lt;= Раздел 5 строка 508 графа 03</t>
  </si>
  <si>
    <t>Раздел 5 строка 509 графа 06 &lt;= Раздел 5 строка 509 графа 03</t>
  </si>
  <si>
    <t>Раздел 5 строка 510 графа 06 &lt;= Раздел 5 строка 510 графа 03</t>
  </si>
  <si>
    <t>Раздел 5 строка 511 графа 06 &lt;= Раздел 5 строка 511 графа 03</t>
  </si>
  <si>
    <t>Раздел 5 строка 512 графа 06 &lt;= Раздел 5 строка 512 графа 03</t>
  </si>
  <si>
    <t>Раздел 5 строка 513 графа 06 &lt;= Раздел 5 строка 513 графа 03</t>
  </si>
  <si>
    <t>Раздел 5 строка 514 графа 06 &lt;= Раздел 5 строка 514 графа 03</t>
  </si>
  <si>
    <t>Раздел 5 строка 515 графа 06 &lt;= Раздел 5 строка 515 графа 03</t>
  </si>
  <si>
    <t>Раздел 5 строка 516 графа 06 &lt;= Раздел 5 строка 516 графа 03</t>
  </si>
  <si>
    <t>Раздел 5 строка 517 графа 06 &lt;= Раздел 5 строка 517 графа 03</t>
  </si>
  <si>
    <t>Раздел 5 строка 518 графа 06 &lt;= Раздел 5 строка 518 графа 03</t>
  </si>
  <si>
    <t>Раздел 5 строка 519 графа 06 &lt;= Раздел 5 строка 519 графа 03</t>
  </si>
  <si>
    <t>Раздел 5 строка 520 графа 06 &lt;= Раздел 5 строка 520 графа 03</t>
  </si>
  <si>
    <t>Раздел 5 строка 521 графа 06 &lt;= Раздел 5 строка 521 графа 03</t>
  </si>
  <si>
    <t>Раздел 5 строка 522 графа 06 &lt;= Раздел 5 строка 522 графа 03</t>
  </si>
  <si>
    <t>Раздел 5 строка 523 графа 06 &lt;= Раздел 5 строка 523 графа 03</t>
  </si>
  <si>
    <t>Раздел 5 строка 501 графа 07 &lt;= Раздел 5 строка 501 графа 03</t>
  </si>
  <si>
    <t>Раздел 5 строка 502 графа 07 &lt;= Раздел 5 строка 502 графа 03</t>
  </si>
  <si>
    <t>Раздел 5 строка 503 графа 07 &lt;= Раздел 5 строка 503 графа 03</t>
  </si>
  <si>
    <t>Раздел 5 строка 504 графа 07 &lt;= Раздел 5 строка 504 графа 03</t>
  </si>
  <si>
    <t>Раздел 5 строка 505 графа 07 &lt;= Раздел 5 строка 505 графа 03</t>
  </si>
  <si>
    <t>Раздел 5 строка 506 графа 07 &lt;= Раздел 5 строка 506 графа 03</t>
  </si>
  <si>
    <t>Раздел 5 строка 507 графа 07 &lt;= Раздел 5 строка 507 графа 03</t>
  </si>
  <si>
    <t>Раздел 5 строка 508 графа 07 &lt;= Раздел 5 строка 508 графа 03</t>
  </si>
  <si>
    <t>Раздел 5 строка 509 графа 07 &lt;= Раздел 5 строка 509 графа 03</t>
  </si>
  <si>
    <t>Раздел 5 строка 510 графа 07 &lt;= Раздел 5 строка 510 графа 03</t>
  </si>
  <si>
    <t>Раздел 5 строка 511 графа 07 &lt;= Раздел 5 строка 511 графа 03</t>
  </si>
  <si>
    <t>Раздел 5 строка 512 графа 07 &lt;= Раздел 5 строка 512 графа 03</t>
  </si>
  <si>
    <t>Раздел 5 строка 513 графа 07 &lt;= Раздел 5 строка 513 графа 03</t>
  </si>
  <si>
    <t>Раздел 5 строка 514 графа 07 &lt;= Раздел 5 строка 514 графа 03</t>
  </si>
  <si>
    <t>Раздел 5 строка 515 графа 07 &lt;= Раздел 5 строка 515 графа 03</t>
  </si>
  <si>
    <t>Раздел 5 строка 516 графа 07 &lt;= Раздел 5 строка 516 графа 03</t>
  </si>
  <si>
    <t>Раздел 5 строка 517 графа 07 &lt;= Раздел 5 строка 517 графа 03</t>
  </si>
  <si>
    <t>Раздел 5 строка 518 графа 07 &lt;= Раздел 5 строка 518 графа 03</t>
  </si>
  <si>
    <t>Раздел 5 строка 519 графа 07 &lt;= Раздел 5 строка 519 графа 03</t>
  </si>
  <si>
    <t>Раздел 5 строка 520 графа 07 &lt;= Раздел 5 строка 520 графа 03</t>
  </si>
  <si>
    <t>Раздел 5 строка 521 графа 07 &lt;= Раздел 5 строка 521 графа 03</t>
  </si>
  <si>
    <t>Раздел 5 строка 522 графа 07 &lt;= Раздел 5 строка 522 графа 03</t>
  </si>
  <si>
    <t>Раздел 5 строка 523 графа 07 &lt;= Раздел 5 строка 523 графа 03</t>
  </si>
  <si>
    <t>Раздел 5 строка 501 графа 08 &lt;= Раздел 5 строка 501 графа 03</t>
  </si>
  <si>
    <t>Раздел 5 строка 502 графа 08 &lt;= Раздел 5 строка 502 графа 03</t>
  </si>
  <si>
    <t>Раздел 5 строка 503 графа 08 &lt;= Раздел 5 строка 503 графа 03</t>
  </si>
  <si>
    <t>Раздел 5 строка 504 графа 08 &lt;= Раздел 5 строка 504 графа 03</t>
  </si>
  <si>
    <t>Раздел 5 строка 505 графа 08 &lt;= Раздел 5 строка 505 графа 03</t>
  </si>
  <si>
    <t>Раздел 5 строка 506 графа 08 &lt;= Раздел 5 строка 506 графа 03</t>
  </si>
  <si>
    <t>Раздел 5 строка 507 графа 08 &lt;= Раздел 5 строка 507 графа 03</t>
  </si>
  <si>
    <t>Раздел 5 строка 508 графа 08 &lt;= Раздел 5 строка 508 графа 03</t>
  </si>
  <si>
    <t>Раздел 5 строка 509 графа 08 &lt;= Раздел 5 строка 509 графа 03</t>
  </si>
  <si>
    <t>Раздел 5 строка 510 графа 08 &lt;= Раздел 5 строка 510 графа 03</t>
  </si>
  <si>
    <t>Раздел 5 строка 511 графа 08 &lt;= Раздел 5 строка 511 графа 03</t>
  </si>
  <si>
    <t>Раздел 5 строка 512 графа 08 &lt;= Раздел 5 строка 512 графа 03</t>
  </si>
  <si>
    <t>Раздел 5 строка 513 графа 08 &lt;= Раздел 5 строка 513 графа 03</t>
  </si>
  <si>
    <t>Раздел 5 строка 514 графа 08 &lt;= Раздел 5 строка 514 графа 03</t>
  </si>
  <si>
    <t>Раздел 5 строка 515 графа 08 &lt;= Раздел 5 строка 515 графа 03</t>
  </si>
  <si>
    <t>Раздел 5 строка 516 графа 08 &lt;= Раздел 5 строка 516 графа 03</t>
  </si>
  <si>
    <t>Раздел 5 строка 517 графа 08 &lt;= Раздел 5 строка 517 графа 03</t>
  </si>
  <si>
    <t>Раздел 5 строка 518 графа 08 &lt;= Раздел 5 строка 518 графа 03</t>
  </si>
  <si>
    <t>Раздел 5 строка 519 графа 08 &lt;= Раздел 5 строка 519 графа 03</t>
  </si>
  <si>
    <t>Раздел 5 строка 520 графа 08 &lt;= Раздел 5 строка 520 графа 03</t>
  </si>
  <si>
    <t>Раздел 5 строка 521 графа 08 &lt;= Раздел 5 строка 521 графа 03</t>
  </si>
  <si>
    <t>Раздел 5 строка 522 графа 08 &lt;= Раздел 5 строка 522 графа 03</t>
  </si>
  <si>
    <t>Раздел 5 строка 523 графа 08 &lt;= Раздел 5 строка 523 графа 03</t>
  </si>
  <si>
    <t>Раздел 5 строка 505 графа 03 &lt;= Раздел 5 строка 504 графа 03</t>
  </si>
  <si>
    <t>Раздел 5 строка 505 графа 04 &lt;= Раздел 5 строка 504 графа 04</t>
  </si>
  <si>
    <t>Раздел 5 строка 505 графа 05 &lt;= Раздел 5 строка 504 графа 05</t>
  </si>
  <si>
    <t>Раздел 5 строка 505 графа 06 &lt;= Раздел 5 строка 504 графа 06</t>
  </si>
  <si>
    <t>Раздел 5 строка 505 графа 07 &lt;= Раздел 5 строка 504 графа 07</t>
  </si>
  <si>
    <t>Раздел 5 строка 505 графа 08 &lt;= Раздел 5 строка 504 графа 08</t>
  </si>
  <si>
    <t>Раздел 5 строка 509 графа 03 &lt;= Раздел 5 строка 508 графа 03</t>
  </si>
  <si>
    <t>Раздел 5 строка 509 графа 04 &lt;= Раздел 5 строка 508 графа 04</t>
  </si>
  <si>
    <t>Раздел 5 строка 509 графа 05 &lt;= Раздел 5 строка 508 графа 05</t>
  </si>
  <si>
    <t>Раздел 5 строка 509 графа 06 &lt;= Раздел 5 строка 508 графа 06</t>
  </si>
  <si>
    <t>Раздел 5 строка 509 графа 07 &lt;= Раздел 5 строка 508 графа 07</t>
  </si>
  <si>
    <t>Раздел 5 строка 509 графа 08 &lt;= Раздел 5 строка 508 графа 08</t>
  </si>
  <si>
    <t>Раздел 5 строка 515 графа 03 &lt;= Раздел 5 строка 514 графа 03</t>
  </si>
  <si>
    <t>Раздел 5 строка 515 графа 04 &lt;= Раздел 5 строка 514 графа 04</t>
  </si>
  <si>
    <t>Раздел 5 строка 515 графа 05 &lt;= Раздел 5 строка 514 графа 05</t>
  </si>
  <si>
    <t>Раздел 5 строка 515 графа 06 &lt;= Раздел 5 строка 514 графа 06</t>
  </si>
  <si>
    <t>Раздел 5 строка 515 графа 07 &lt;= Раздел 5 строка 514 графа 07</t>
  </si>
  <si>
    <t>Раздел 5 строка 515 графа 08 &lt;= Раздел 5 строка 514 графа 08</t>
  </si>
  <si>
    <t>Раздел 5 строка 516 графа 03 &lt;= Раздел 5 строка 514 графа 03</t>
  </si>
  <si>
    <t>Раздел 5 строка 516 графа 04 &lt;= Раздел 5 строка 514 графа 04</t>
  </si>
  <si>
    <t>Раздел 5 строка 516 графа 05 &lt;= Раздел 5 строка 514 графа 05</t>
  </si>
  <si>
    <t>Раздел 5 строка 516 графа 06 &lt;= Раздел 5 строка 514 графа 06</t>
  </si>
  <si>
    <t>Раздел 5 строка 516 графа 07 &lt;= Раздел 5 строка 514 графа 07</t>
  </si>
  <si>
    <t>Раздел 5 строка 516 графа 08 &lt;= Раздел 5 строка 514 графа 08</t>
  </si>
  <si>
    <t>Раздел 5 строка 517 графа 03 &lt;= Раздел 5 строка 514 графа 03</t>
  </si>
  <si>
    <t>Раздел 5 строка 517 графа 04 &lt;= Раздел 5 строка 514 графа 04</t>
  </si>
  <si>
    <t>Раздел 5 строка 517 графа 05 &lt;= Раздел 5 строка 514 графа 05</t>
  </si>
  <si>
    <t>Раздел 5 строка 517 графа 06 &lt;= Раздел 5 строка 514 графа 06</t>
  </si>
  <si>
    <t>Раздел 5 строка 517 графа 07 &lt;= Раздел 5 строка 514 графа 07</t>
  </si>
  <si>
    <t>Раздел 5 строка 517 графа 08 &lt;= Раздел 5 строка 514 графа 08</t>
  </si>
  <si>
    <t>Раздел 5 строка 522 графа 03 &lt;= Раздел 5 строка 521 графа 03</t>
  </si>
  <si>
    <t>Раздел 5 строка 522 графа 04 &lt;= Раздел 5 строка 521 графа 04</t>
  </si>
  <si>
    <t>Раздел 5 строка 522 графа 05 &lt;= Раздел 5 строка 521 графа 05</t>
  </si>
  <si>
    <t>Раздел 5 строка 522 графа 06 &lt;= Раздел 5 строка 521 графа 06</t>
  </si>
  <si>
    <t>Раздел 5 строка 522 графа 07 &lt;= Раздел 5 строка 521 графа 07</t>
  </si>
  <si>
    <t>Раздел 5 строка 522 графа 08 &lt;= Раздел 5 строка 521 графа 08</t>
  </si>
  <si>
    <t>Раздел 5 строка 523 графа 03 &lt;= Раздел 5 строка 521 графа 03</t>
  </si>
  <si>
    <t>Раздел 5 строка 523 графа 04 &lt;= Раздел 5 строка 521 графа 04</t>
  </si>
  <si>
    <t>Раздел 5 строка 523 графа 05 &lt;= Раздел 5 строка 521 графа 05</t>
  </si>
  <si>
    <t>Раздел 5 строка 523 графа 06 &lt;= Раздел 5 строка 521 графа 06</t>
  </si>
  <si>
    <t>Раздел 5 строка 523 графа 07 &lt;= Раздел 5 строка 521 графа 07</t>
  </si>
  <si>
    <t>Раздел 5 строка 523 графа 08 &lt;= Раздел 5 строка 521 графа 08</t>
  </si>
  <si>
    <t>Если Раздел 4 строка 401 графа 03 &gt; 0, то Раздел 5 строка 501 графа 03 &gt; 0</t>
  </si>
  <si>
    <t>Если Раздел 4 строка 402 графа 03 &gt; 0, то Раздел 5 строка 502 графа 03 &gt; 0</t>
  </si>
  <si>
    <t>Если Раздел 4 строка 403 графа 03 &gt; 0, то Раздел 5 строка 503 графа 03 &gt; 0</t>
  </si>
  <si>
    <t>Если Раздел 4 строка 404 графа 03 &gt; 0, то Раздел 5 строка 504 графа 03 &gt; 0</t>
  </si>
  <si>
    <t>Если Раздел 4 строка 405 графа 03 &gt; 0, то Раздел 5 строка 505 графа 03 &gt; 0</t>
  </si>
  <si>
    <t>Если Раздел 4 строка 406 графа 03 &gt; 0, то Раздел 5 строка 506 графа 03 &gt; 0</t>
  </si>
  <si>
    <t>Если Раздел 4 строка 407 графа 03 &gt; 0, то Раздел 5 строка 507 графа 03 &gt; 0</t>
  </si>
  <si>
    <t>Если Раздел 4 строка 408 графа 03 &gt; 0, то Раздел 5 строка 508 графа 03 &gt; 0</t>
  </si>
  <si>
    <t>Если Раздел 4 строка 409 графа 03 &gt; 0, то Раздел 5 строка 509 графа 03 &gt; 0</t>
  </si>
  <si>
    <t>Если Раздел 4 строка 410 графа 03 &gt; 0, то Раздел 5 строка 510 графа 03 &gt; 0</t>
  </si>
  <si>
    <t>Если Раздел 4 строка 411 графа 03 &gt; 0, то Раздел 5 строка 511 графа 03 &gt; 0</t>
  </si>
  <si>
    <t>Если Раздел 4 строка 412 графа 03 &gt; 0, то Раздел 5 строка 512 графа 03 &gt; 0</t>
  </si>
  <si>
    <t>Если Раздел 4 строка 413 графа 03 &gt; 0, то Раздел 5 строка 513 графа 03 &gt; 0</t>
  </si>
  <si>
    <t>Если Раздел 4 строка 414 графа 03 &gt; 0, то Раздел 5 строка 514 графа 03 &gt; 0</t>
  </si>
  <si>
    <t>Если Раздел 4 строка 415 графа 03 &gt; 0, то Раздел 5 строка 515 графа 03 &gt; 0</t>
  </si>
  <si>
    <t>Если Раздел 4 строка 416 графа 03 &gt; 0, то Раздел 5 строка 516 графа 03 &gt; 0</t>
  </si>
  <si>
    <t>Если Раздел 4 строка 417 графа 03 &gt; 0, то Раздел 5 строка 517 графа 03 &gt; 0</t>
  </si>
  <si>
    <t>Если Раздел 4 строка 418 графа 03 &gt; 0, то Раздел 5 строка 518 графа 03 &gt; 0</t>
  </si>
  <si>
    <t>Если Раздел 4 строка 419 графа 03 &gt; 0, то Раздел 5 строка 519 графа 03 &gt; 0</t>
  </si>
  <si>
    <t>Если Раздел 4 строка 420 графа 03 &gt; 0, то Раздел 5 строка 520 графа 03 &gt; 0</t>
  </si>
  <si>
    <t>Если Раздел 4 строка 421 графа 03 &gt; 0, то Раздел 5 строка 521 графа 03 &gt; 0</t>
  </si>
  <si>
    <t>Если Раздел 4 строка 422 графа 03 &gt; 0, то Раздел 5 строка 522 графа 03 &gt; 0</t>
  </si>
  <si>
    <t>Если Раздел 4 строка 423 графа 03 &gt; 0, то Раздел 5 строка 523 графа 03 &gt; 0</t>
  </si>
  <si>
    <t>Если Раздел 4 строка 401 графа 04 &gt; 0, то Раздел 5 строка 501 графа 04 &gt; 0</t>
  </si>
  <si>
    <t>Если Раздел 4 строка 402 графа 04 &gt; 0, то Раздел 5 строка 502 графа 04 &gt; 0</t>
  </si>
  <si>
    <t>Если Раздел 4 строка 403 графа 04 &gt; 0, то Раздел 5 строка 503 графа 04 &gt; 0</t>
  </si>
  <si>
    <t>Если Раздел 4 строка 404 графа 04 &gt; 0, то Раздел 5 строка 504 графа 04 &gt; 0</t>
  </si>
  <si>
    <t>Если Раздел 4 строка 405 графа 04 &gt; 0, то Раздел 5 строка 505 графа 04 &gt; 0</t>
  </si>
  <si>
    <t>Если Раздел 4 строка 406 графа 04 &gt; 0, то Раздел 5 строка 506 графа 04 &gt; 0</t>
  </si>
  <si>
    <t>Если Раздел 4 строка 407 графа 04 &gt; 0, то Раздел 5 строка 507 графа 04 &gt; 0</t>
  </si>
  <si>
    <t>Если Раздел 4 строка 408 графа 04 &gt; 0, то Раздел 5 строка 508 графа 04 &gt; 0</t>
  </si>
  <si>
    <t>Если Раздел 4 строка 409 графа 04 &gt; 0, то Раздел 5 строка 509 графа 04 &gt; 0</t>
  </si>
  <si>
    <t>Если Раздел 4 строка 410 графа 04 &gt; 0, то Раздел 5 строка 510 графа 04 &gt; 0</t>
  </si>
  <si>
    <t>Если Раздел 4 строка 411 графа 04 &gt; 0, то Раздел 5 строка 511 графа 04 &gt; 0</t>
  </si>
  <si>
    <t>Если Раздел 4 строка 412 графа 04 &gt; 0, то Раздел 5 строка 512 графа 04 &gt; 0</t>
  </si>
  <si>
    <t>Если Раздел 4 строка 413 графа 04 &gt; 0, то Раздел 5 строка 513 графа 04 &gt; 0</t>
  </si>
  <si>
    <t>Если Раздел 4 строка 414 графа 04 &gt; 0, то Раздел 5 строка 514 графа 04 &gt; 0</t>
  </si>
  <si>
    <t>Если Раздел 4 строка 415 графа 04 &gt; 0, то Раздел 5 строка 515 графа 04 &gt; 0</t>
  </si>
  <si>
    <t>Если Раздел 4 строка 416 графа 04 &gt; 0, то Раздел 5 строка 516 графа 04 &gt; 0</t>
  </si>
  <si>
    <t>Если Раздел 4 строка 417 графа 04 &gt; 0, то Раздел 5 строка 517 графа 04 &gt; 0</t>
  </si>
  <si>
    <t>Если Раздел 4 строка 418 графа 04 &gt; 0, то Раздел 5 строка 518 графа 04 &gt; 0</t>
  </si>
  <si>
    <t>Если Раздел 4 строка 419 графа 04 &gt; 0, то Раздел 5 строка 519 графа 04 &gt; 0</t>
  </si>
  <si>
    <t>Если Раздел 4 строка 420 графа 04 &gt; 0, то Раздел 5 строка 520 графа 04 &gt; 0</t>
  </si>
  <si>
    <t>Если Раздел 4 строка 421 графа 04 &gt; 0, то Раздел 5 строка 521 графа 04 &gt; 0</t>
  </si>
  <si>
    <t>Если Раздел 4 строка 422 графа 04 &gt; 0, то Раздел 5 строка 522 графа 04 &gt; 0</t>
  </si>
  <si>
    <t>Если Раздел 4 строка 423 графа 04 &gt; 0, то Раздел 5 строка 523 графа 04 &gt; 0</t>
  </si>
  <si>
    <t>Если Раздел 4 строка 401 графа 05 &gt; 0, то Раздел 5 строка 501 графа 05 &gt; 0</t>
  </si>
  <si>
    <t>Если Раздел 4 строка 402 графа 05 &gt; 0, то Раздел 5 строка 502 графа 05 &gt; 0</t>
  </si>
  <si>
    <t>Если Раздел 4 строка 403 графа 05 &gt; 0, то Раздел 5 строка 503 графа 05 &gt; 0</t>
  </si>
  <si>
    <t>Если Раздел 4 строка 404 графа 05 &gt; 0, то Раздел 5 строка 504 графа 05 &gt; 0</t>
  </si>
  <si>
    <t>Если Раздел 4 строка 405 графа 05 &gt; 0, то Раздел 5 строка 505 графа 05 &gt; 0</t>
  </si>
  <si>
    <t>Если Раздел 4 строка 406 графа 05 &gt; 0, то Раздел 5 строка 506 графа 05 &gt; 0</t>
  </si>
  <si>
    <t>Если Раздел 4 строка 407 графа 05 &gt; 0, то Раздел 5 строка 507 графа 05 &gt; 0</t>
  </si>
  <si>
    <t>Если Раздел 4 строка 408 графа 05 &gt; 0, то Раздел 5 строка 508 графа 05 &gt; 0</t>
  </si>
  <si>
    <t>Если Раздел 4 строка 409 графа 05 &gt; 0, то Раздел 5 строка 509 графа 05 &gt; 0</t>
  </si>
  <si>
    <t>Если Раздел 4 строка 410 графа 05 &gt; 0, то Раздел 5 строка 510 графа 05 &gt; 0</t>
  </si>
  <si>
    <t>Если Раздел 4 строка 411 графа 05 &gt; 0, то Раздел 5 строка 511 графа 05 &gt; 0</t>
  </si>
  <si>
    <t>Если Раздел 4 строка 412 графа 05 &gt; 0, то Раздел 5 строка 512 графа 05 &gt; 0</t>
  </si>
  <si>
    <t>Если Раздел 4 строка 413 графа 05 &gt; 0, то Раздел 5 строка 513 графа 05 &gt; 0</t>
  </si>
  <si>
    <t>Если Раздел 4 строка 414 графа 05 &gt; 0, то Раздел 5 строка 514 графа 05 &gt; 0</t>
  </si>
  <si>
    <t>Если Раздел 4 строка 415 графа 05 &gt; 0, то Раздел 5 строка 515 графа 05 &gt; 0</t>
  </si>
  <si>
    <t>Если Раздел 4 строка 416 графа 05 &gt; 0, то Раздел 5 строка 516 графа 05 &gt; 0</t>
  </si>
  <si>
    <t>Если Раздел 4 строка 417 графа 05 &gt; 0, то Раздел 5 строка 517 графа 05 &gt; 0</t>
  </si>
  <si>
    <t>Если Раздел 4 строка 418 графа 05 &gt; 0, то Раздел 5 строка 518 графа 05 &gt; 0</t>
  </si>
  <si>
    <t>Если Раздел 4 строка 419 графа 05 &gt; 0, то Раздел 5 строка 519 графа 05 &gt; 0</t>
  </si>
  <si>
    <t>Если Раздел 4 строка 420 графа 05 &gt; 0, то Раздел 5 строка 520 графа 05 &gt; 0</t>
  </si>
  <si>
    <t>Если Раздел 4 строка 421 графа 05 &gt; 0, то Раздел 5 строка 521 графа 05 &gt; 0</t>
  </si>
  <si>
    <t>Если Раздел 4 строка 422 графа 05 &gt; 0, то Раздел 5 строка 522 графа 05 &gt; 0</t>
  </si>
  <si>
    <t>Если Раздел 4 строка 423 графа 05 &gt; 0, то Раздел 5 строка 523 графа 05 &gt; 0</t>
  </si>
  <si>
    <t>Если Раздел 4 строка 401 графа 06 &gt; 0, то Раздел 5 строка 501 графа 06 &gt; 0</t>
  </si>
  <si>
    <t>Если Раздел 4 строка 402 графа 06 &gt; 0, то Раздел 5 строка 502 графа 06 &gt; 0</t>
  </si>
  <si>
    <t>Если Раздел 4 строка 403 графа 06 &gt; 0, то Раздел 5 строка 503 графа 06 &gt; 0</t>
  </si>
  <si>
    <t>Если Раздел 4 строка 404 графа 06 &gt; 0, то Раздел 5 строка 504 графа 06 &gt; 0</t>
  </si>
  <si>
    <t>Если Раздел 4 строка 405 графа 06 &gt; 0, то Раздел 5 строка 505 графа 06 &gt; 0</t>
  </si>
  <si>
    <t>Если Раздел 4 строка 406 графа 06 &gt; 0, то Раздел 5 строка 506 графа 06 &gt; 0</t>
  </si>
  <si>
    <t>Если Раздел 4 строка 407 графа 06 &gt; 0, то Раздел 5 строка 507 графа 06 &gt; 0</t>
  </si>
  <si>
    <t>Если Раздел 4 строка 408 графа 06 &gt; 0, то Раздел 5 строка 508 графа 06 &gt; 0</t>
  </si>
  <si>
    <t>Если Раздел 4 строка 409 графа 06 &gt; 0, то Раздел 5 строка 509 графа 06 &gt; 0</t>
  </si>
  <si>
    <t>Если Раздел 4 строка 410 графа 06 &gt; 0, то Раздел 5 строка 510 графа 06 &gt; 0</t>
  </si>
  <si>
    <t>Если Раздел 4 строка 411 графа 06 &gt; 0, то Раздел 5 строка 511 графа 06 &gt; 0</t>
  </si>
  <si>
    <t>Если Раздел 4 строка 412 графа 06 &gt; 0, то Раздел 5 строка 512 графа 06 &gt; 0</t>
  </si>
  <si>
    <t>Если Раздел 4 строка 413 графа 06 &gt; 0, то Раздел 5 строка 513 графа 06 &gt; 0</t>
  </si>
  <si>
    <t>Если Раздел 4 строка 414 графа 06 &gt; 0, то Раздел 5 строка 514 графа 06 &gt; 0</t>
  </si>
  <si>
    <t>Если Раздел 4 строка 415 графа 06 &gt; 0, то Раздел 5 строка 515 графа 06 &gt; 0</t>
  </si>
  <si>
    <t>Если Раздел 4 строка 416 графа 06 &gt; 0, то Раздел 5 строка 516 графа 06 &gt; 0</t>
  </si>
  <si>
    <t>Если Раздел 4 строка 417 графа 06 &gt; 0, то Раздел 5 строка 517 графа 06 &gt; 0</t>
  </si>
  <si>
    <t>Если Раздел 4 строка 418 графа 06 &gt; 0, то Раздел 5 строка 518 графа 06 &gt; 0</t>
  </si>
  <si>
    <t>Если Раздел 4 строка 419 графа 06 &gt; 0, то Раздел 5 строка 519 графа 06 &gt; 0</t>
  </si>
  <si>
    <t>Если Раздел 4 строка 420 графа 06 &gt; 0, то Раздел 5 строка 520 графа 06 &gt; 0</t>
  </si>
  <si>
    <t>Если Раздел 4 строка 421 графа 06 &gt; 0, то Раздел 5 строка 521 графа 06 &gt; 0</t>
  </si>
  <si>
    <t>Если Раздел 4 строка 422 графа 06 &gt; 0, то Раздел 5 строка 522 графа 06 &gt; 0</t>
  </si>
  <si>
    <t>Если Раздел 4 строка 423 графа 06 &gt; 0, то Раздел 5 строка 523 графа 06 &gt; 0</t>
  </si>
  <si>
    <t>Если Раздел 4 строка 401 графа 07 &gt; 0, то Раздел 5 строка 501 графа 07 &gt; 0</t>
  </si>
  <si>
    <t>Если Раздел 4 строка 402 графа 07 &gt; 0, то Раздел 5 строка 502 графа 07 &gt; 0</t>
  </si>
  <si>
    <t>Если Раздел 4 строка 403 графа 07 &gt; 0, то Раздел 5 строка 503 графа 07 &gt; 0</t>
  </si>
  <si>
    <t>Если Раздел 4 строка 404 графа 07 &gt; 0, то Раздел 5 строка 504 графа 07 &gt; 0</t>
  </si>
  <si>
    <t>Если Раздел 4 строка 405 графа 07 &gt; 0, то Раздел 5 строка 505 графа 07 &gt; 0</t>
  </si>
  <si>
    <t>Если Раздел 4 строка 406 графа 07 &gt; 0, то Раздел 5 строка 506 графа 07 &gt; 0</t>
  </si>
  <si>
    <t>Если Раздел 4 строка 407 графа 07 &gt; 0, то Раздел 5 строка 507 графа 07 &gt; 0</t>
  </si>
  <si>
    <t>Если Раздел 4 строка 408 графа 07 &gt; 0, то Раздел 5 строка 508 графа 07 &gt; 0</t>
  </si>
  <si>
    <t>Если Раздел 4 строка 409 графа 07 &gt; 0, то Раздел 5 строка 509 графа 07 &gt; 0</t>
  </si>
  <si>
    <t>Если Раздел 4 строка 410 графа 07 &gt; 0, то Раздел 5 строка 510 графа 07 &gt; 0</t>
  </si>
  <si>
    <t>Если Раздел 4 строка 411 графа 07 &gt; 0, то Раздел 5 строка 511 графа 07 &gt; 0</t>
  </si>
  <si>
    <t>Если Раздел 4 строка 412 графа 07 &gt; 0, то Раздел 5 строка 512 графа 07 &gt; 0</t>
  </si>
  <si>
    <t>Если Раздел 4 строка 413 графа 07 &gt; 0, то Раздел 5 строка 513 графа 07 &gt; 0</t>
  </si>
  <si>
    <t>Если Раздел 4 строка 414 графа 07 &gt; 0, то Раздел 5 строка 514 графа 07 &gt; 0</t>
  </si>
  <si>
    <t>Если Раздел 4 строка 415 графа 07 &gt; 0, то Раздел 5 строка 515 графа 07 &gt; 0</t>
  </si>
  <si>
    <t>Если Раздел 4 строка 416 графа 07 &gt; 0, то Раздел 5 строка 516 графа 07 &gt; 0</t>
  </si>
  <si>
    <t>Если Раздел 4 строка 417 графа 07 &gt; 0, то Раздел 5 строка 517 графа 07 &gt; 0</t>
  </si>
  <si>
    <t>Если Раздел 4 строка 418 графа 07 &gt; 0, то Раздел 5 строка 518 графа 07 &gt; 0</t>
  </si>
  <si>
    <t>Если Раздел 4 строка 419 графа 07 &gt; 0, то Раздел 5 строка 519 графа 07 &gt; 0</t>
  </si>
  <si>
    <t>Если Раздел 4 строка 420 графа 07 &gt; 0, то Раздел 5 строка 520 графа 07 &gt; 0</t>
  </si>
  <si>
    <t>Если Раздел 4 строка 421 графа 07 &gt; 0, то Раздел 5 строка 521 графа 07 &gt; 0</t>
  </si>
  <si>
    <t>Если Раздел 4 строка 422 графа 07 &gt; 0, то Раздел 5 строка 522 графа 07 &gt; 0</t>
  </si>
  <si>
    <t>Если Раздел 4 строка 423 графа 07 &gt; 0, то Раздел 5 строка 523 графа 07 &gt; 0</t>
  </si>
  <si>
    <t>Если Раздел 4 строка 401 графа 08 &gt; 0, то Раздел 5 строка 501 графа 08 &gt; 0</t>
  </si>
  <si>
    <t>Если Раздел 4 строка 402 графа 08 &gt; 0, то Раздел 5 строка 502 графа 08 &gt; 0</t>
  </si>
  <si>
    <t>Если Раздел 4 строка 403 графа 08 &gt; 0, то Раздел 5 строка 503 графа 08 &gt; 0</t>
  </si>
  <si>
    <t>Если Раздел 4 строка 404 графа 08 &gt; 0, то Раздел 5 строка 504 графа 08 &gt; 0</t>
  </si>
  <si>
    <t>Если Раздел 4 строка 405 графа 08 &gt; 0, то Раздел 5 строка 505 графа 08 &gt; 0</t>
  </si>
  <si>
    <t>Если Раздел 4 строка 406 графа 08 &gt; 0, то Раздел 5 строка 506 графа 08 &gt; 0</t>
  </si>
  <si>
    <t>Если Раздел 4 строка 407 графа 08 &gt; 0, то Раздел 5 строка 507 графа 08 &gt; 0</t>
  </si>
  <si>
    <t>Если Раздел 4 строка 408 графа 08 &gt; 0, то Раздел 5 строка 508 графа 08 &gt; 0</t>
  </si>
  <si>
    <t>Если Раздел 4 строка 409 графа 08 &gt; 0, то Раздел 5 строка 509 графа 08 &gt; 0</t>
  </si>
  <si>
    <t>Если Раздел 4 строка 410 графа 08 &gt; 0, то Раздел 5 строка 510 графа 08 &gt; 0</t>
  </si>
  <si>
    <t>Если Раздел 4 строка 411 графа 08 &gt; 0, то Раздел 5 строка 511 графа 08 &gt; 0</t>
  </si>
  <si>
    <t>Если Раздел 4 строка 412 графа 08 &gt; 0, то Раздел 5 строка 512 графа 08 &gt; 0</t>
  </si>
  <si>
    <t>Если Раздел 4 строка 413 графа 08 &gt; 0, то Раздел 5 строка 513 графа 08 &gt; 0</t>
  </si>
  <si>
    <t>Если Раздел 4 строка 414 графа 08 &gt; 0, то Раздел 5 строка 514 графа 08 &gt; 0</t>
  </si>
  <si>
    <t>Если Раздел 4 строка 415 графа 08 &gt; 0, то Раздел 5 строка 515 графа 08 &gt; 0</t>
  </si>
  <si>
    <t>Если Раздел 4 строка 416 графа 08 &gt; 0, то Раздел 5 строка 516 графа 08 &gt; 0</t>
  </si>
  <si>
    <t>Если Раздел 4 строка 417 графа 08 &gt; 0, то Раздел 5 строка 517 графа 08 &gt; 0</t>
  </si>
  <si>
    <t>Если Раздел 4 строка 418 графа 08 &gt; 0, то Раздел 5 строка 518 графа 08 &gt; 0</t>
  </si>
  <si>
    <t>Если Раздел 4 строка 419 графа 08 &gt; 0, то Раздел 5 строка 519 графа 08 &gt; 0</t>
  </si>
  <si>
    <t>Если Раздел 4 строка 420 графа 08 &gt; 0, то Раздел 5 строка 520 графа 08 &gt; 0</t>
  </si>
  <si>
    <t>Если Раздел 4 строка 421 графа 08 &gt; 0, то Раздел 5 строка 521 графа 08 &gt; 0</t>
  </si>
  <si>
    <t>Если Раздел 4 строка 422 графа 08 &gt; 0, то Раздел 5 строка 522 графа 08 &gt; 0</t>
  </si>
  <si>
    <t>Если Раздел 4 строка 423 графа 08 &gt; 0, то Раздел 5 строка 523 графа 08 &gt; 0</t>
  </si>
  <si>
    <t>Раздел 4 строка 401 графа 04 &lt;= Раздел 4 строка 401 графа 03</t>
  </si>
  <si>
    <t>Раздел 4 строка 402 графа 04 &lt;= Раздел 4 строка 402 графа 03</t>
  </si>
  <si>
    <t>Раздел 4 строка 403 графа 04 &lt;= Раздел 4 строка 403 графа 03</t>
  </si>
  <si>
    <t>Раздел 4 строка 404 графа 04 &lt;= Раздел 4 строка 404 графа 03</t>
  </si>
  <si>
    <t>Раздел 4 строка 405 графа 04 &lt;= Раздел 4 строка 405 графа 03</t>
  </si>
  <si>
    <t>Раздел 4 строка 406 графа 04 &lt;= Раздел 4 строка 406 графа 03</t>
  </si>
  <si>
    <t>Раздел 4 строка 407 графа 04 &lt;= Раздел 4 строка 407 графа 03</t>
  </si>
  <si>
    <t>Раздел 4 строка 408 графа 04 &lt;= Раздел 4 строка 408 графа 03</t>
  </si>
  <si>
    <t>Раздел 4 строка 409 графа 04 &lt;= Раздел 4 строка 409 графа 03</t>
  </si>
  <si>
    <t>Раздел 4 строка 410 графа 04 &lt;= Раздел 4 строка 410 графа 03</t>
  </si>
  <si>
    <t>Раздел 4 строка 411 графа 04 &lt;= Раздел 4 строка 411 графа 03</t>
  </si>
  <si>
    <t>Раздел 4 строка 412 графа 04 &lt;= Раздел 4 строка 412 графа 03</t>
  </si>
  <si>
    <t>Раздел 4 строка 413 графа 04 &lt;= Раздел 4 строка 413 графа 03</t>
  </si>
  <si>
    <t>Раздел 4 строка 414 графа 04 &lt;= Раздел 4 строка 414 графа 03</t>
  </si>
  <si>
    <t>Раздел 4 строка 415 графа 04 &lt;= Раздел 4 строка 415 графа 03</t>
  </si>
  <si>
    <t>Раздел 4 строка 416 графа 04 &lt;= Раздел 4 строка 416 графа 03</t>
  </si>
  <si>
    <t>Раздел 4 строка 417 графа 04 &lt;= Раздел 4 строка 417 графа 03</t>
  </si>
  <si>
    <t>Раздел 4 строка 418 графа 04 &lt;= Раздел 4 строка 418 графа 03</t>
  </si>
  <si>
    <t>Раздел 4 строка 419 графа 04 &lt;= Раздел 4 строка 419 графа 03</t>
  </si>
  <si>
    <t>Раздел 4 строка 420 графа 04 &lt;= Раздел 4 строка 420 графа 03</t>
  </si>
  <si>
    <t>Раздел 4 строка 421 графа 04 &lt;= Раздел 4 строка 421 графа 03</t>
  </si>
  <si>
    <t>Раздел 4 строка 422 графа 04 &lt;= Раздел 4 строка 422 графа 03</t>
  </si>
  <si>
    <t>Раздел 4 строка 423 графа 04 &lt;= Раздел 4 строка 423 графа 03</t>
  </si>
  <si>
    <t>Раздел 4 строка 401 графа 05 &lt;= Раздел 4 строка 401 графа 03</t>
  </si>
  <si>
    <t>Раздел 4 строка 402 графа 05 &lt;= Раздел 4 строка 402 графа 03</t>
  </si>
  <si>
    <t>Раздел 4 строка 403 графа 05 &lt;= Раздел 4 строка 403 графа 03</t>
  </si>
  <si>
    <t>Раздел 4 строка 404 графа 05 &lt;= Раздел 4 строка 404 графа 03</t>
  </si>
  <si>
    <t>Раздел 4 строка 405 графа 05 &lt;= Раздел 4 строка 405 графа 03</t>
  </si>
  <si>
    <t>Раздел 4 строка 406 графа 05 &lt;= Раздел 4 строка 406 графа 03</t>
  </si>
  <si>
    <t>Раздел 4 строка 407 графа 05 &lt;= Раздел 4 строка 407 графа 03</t>
  </si>
  <si>
    <t>Раздел 4 строка 408 графа 05 &lt;= Раздел 4 строка 408 графа 03</t>
  </si>
  <si>
    <t>Раздел 4 строка 409 графа 05 &lt;= Раздел 4 строка 409 графа 03</t>
  </si>
  <si>
    <t>Раздел 4 строка 410 графа 05 &lt;= Раздел 4 строка 410 графа 03</t>
  </si>
  <si>
    <t>Раздел 4 строка 411 графа 05 &lt;= Раздел 4 строка 411 графа 03</t>
  </si>
  <si>
    <t>Раздел 4 строка 412 графа 05 &lt;= Раздел 4 строка 412 графа 03</t>
  </si>
  <si>
    <t>Раздел 4 строка 413 графа 05 &lt;= Раздел 4 строка 413 графа 03</t>
  </si>
  <si>
    <t>Раздел 4 строка 414 графа 05 &lt;= Раздел 4 строка 414 графа 03</t>
  </si>
  <si>
    <t>Раздел 4 строка 415 графа 05 &lt;= Раздел 4 строка 415 графа 03</t>
  </si>
  <si>
    <t>Раздел 4 строка 416 графа 05 &lt;= Раздел 4 строка 416 графа 03</t>
  </si>
  <si>
    <t>Раздел 4 строка 417 графа 05 &lt;= Раздел 4 строка 417 графа 03</t>
  </si>
  <si>
    <t>Раздел 4 строка 418 графа 05 &lt;= Раздел 4 строка 418 графа 03</t>
  </si>
  <si>
    <t>Раздел 4 строка 419 графа 05 &lt;= Раздел 4 строка 419 графа 03</t>
  </si>
  <si>
    <t>Раздел 4 строка 420 графа 05 &lt;= Раздел 4 строка 420 графа 03</t>
  </si>
  <si>
    <t>Раздел 4 строка 421 графа 05 &lt;= Раздел 4 строка 421 графа 03</t>
  </si>
  <si>
    <t>Раздел 4 строка 422 графа 05 &lt;= Раздел 4 строка 422 графа 03</t>
  </si>
  <si>
    <t>Раздел 4 строка 423 графа 05 &lt;= Раздел 4 строка 423 графа 03</t>
  </si>
  <si>
    <t>Раздел 4 строка 401 графа 06 &lt;= Раздел 4 строка 401 графа 03</t>
  </si>
  <si>
    <t>Раздел 4 строка 402 графа 06 &lt;= Раздел 4 строка 402 графа 03</t>
  </si>
  <si>
    <t>Раздел 4 строка 403 графа 06 &lt;= Раздел 4 строка 403 графа 03</t>
  </si>
  <si>
    <t>Раздел 4 строка 404 графа 06 &lt;= Раздел 4 строка 404 графа 03</t>
  </si>
  <si>
    <t>Раздел 4 строка 405 графа 06 &lt;= Раздел 4 строка 405 графа 03</t>
  </si>
  <si>
    <t>Раздел 4 строка 406 графа 06 &lt;= Раздел 4 строка 406 графа 03</t>
  </si>
  <si>
    <t>Раздел 4 строка 407 графа 06 &lt;= Раздел 4 строка 407 графа 03</t>
  </si>
  <si>
    <t>Раздел 4 строка 408 графа 06 &lt;= Раздел 4 строка 408 графа 03</t>
  </si>
  <si>
    <t>Раздел 4 строка 409 графа 06 &lt;= Раздел 4 строка 409 графа 03</t>
  </si>
  <si>
    <t>Раздел 4 строка 410 графа 06 &lt;= Раздел 4 строка 410 графа 03</t>
  </si>
  <si>
    <t>Раздел 4 строка 411 графа 06 &lt;= Раздел 4 строка 411 графа 03</t>
  </si>
  <si>
    <t>Раздел 4 строка 412 графа 06 &lt;= Раздел 4 строка 412 графа 03</t>
  </si>
  <si>
    <t>Раздел 4 строка 413 графа 06 &lt;= Раздел 4 строка 413 графа 03</t>
  </si>
  <si>
    <t>Раздел 4 строка 414 графа 06 &lt;= Раздел 4 строка 414 графа 03</t>
  </si>
  <si>
    <t>Раздел 4 строка 415 графа 06 &lt;= Раздел 4 строка 415 графа 03</t>
  </si>
  <si>
    <t>Раздел 4 строка 416 графа 06 &lt;= Раздел 4 строка 416 графа 03</t>
  </si>
  <si>
    <t>Раздел 4 строка 417 графа 06 &lt;= Раздел 4 строка 417 графа 03</t>
  </si>
  <si>
    <t>Раздел 4 строка 418 графа 06 &lt;= Раздел 4 строка 418 графа 03</t>
  </si>
  <si>
    <t>Раздел 4 строка 419 графа 06 &lt;= Раздел 4 строка 419 графа 03</t>
  </si>
  <si>
    <t>Раздел 4 строка 420 графа 06 &lt;= Раздел 4 строка 420 графа 03</t>
  </si>
  <si>
    <t>Раздел 4 строка 421 графа 06 &lt;= Раздел 4 строка 421 графа 03</t>
  </si>
  <si>
    <t>Раздел 4 строка 422 графа 06 &lt;= Раздел 4 строка 422 графа 03</t>
  </si>
  <si>
    <t>Раздел 4 строка 423 графа 06 &lt;= Раздел 4 строка 423 графа 03</t>
  </si>
  <si>
    <t>Раздел 4 строка 401 графа 07 &lt;= Раздел 4 строка 401 графа 03</t>
  </si>
  <si>
    <t>Раздел 4 строка 402 графа 07 &lt;= Раздел 4 строка 402 графа 03</t>
  </si>
  <si>
    <t>Раздел 4 строка 403 графа 07 &lt;= Раздел 4 строка 403 графа 03</t>
  </si>
  <si>
    <t>Раздел 4 строка 404 графа 07 &lt;= Раздел 4 строка 404 графа 03</t>
  </si>
  <si>
    <t>Раздел 4 строка 405 графа 07 &lt;= Раздел 4 строка 405 графа 03</t>
  </si>
  <si>
    <t>Раздел 4 строка 406 графа 07 &lt;= Раздел 4 строка 406 графа 03</t>
  </si>
  <si>
    <t>Раздел 4 строка 407 графа 07 &lt;= Раздел 4 строка 407 графа 03</t>
  </si>
  <si>
    <t>Раздел 4 строка 408 графа 07 &lt;= Раздел 4 строка 408 графа 03</t>
  </si>
  <si>
    <t>Раздел 4 строка 409 графа 07 &lt;= Раздел 4 строка 409 графа 03</t>
  </si>
  <si>
    <t>Раздел 4 строка 410 графа 07 &lt;= Раздел 4 строка 410 графа 03</t>
  </si>
  <si>
    <t>Раздел 4 строка 411 графа 07 &lt;= Раздел 4 строка 411 графа 03</t>
  </si>
  <si>
    <t>Раздел 4 строка 412 графа 07 &lt;= Раздел 4 строка 412 графа 03</t>
  </si>
  <si>
    <t>Раздел 4 строка 413 графа 07 &lt;= Раздел 4 строка 413 графа 03</t>
  </si>
  <si>
    <t>Раздел 4 строка 414 графа 07 &lt;= Раздел 4 строка 414 графа 03</t>
  </si>
  <si>
    <t>Раздел 4 строка 415 графа 07 &lt;= Раздел 4 строка 415 графа 03</t>
  </si>
  <si>
    <t>Раздел 4 строка 416 графа 07 &lt;= Раздел 4 строка 416 графа 03</t>
  </si>
  <si>
    <t>Раздел 4 строка 417 графа 07 &lt;= Раздел 4 строка 417 графа 03</t>
  </si>
  <si>
    <t>Раздел 4 строка 418 графа 07 &lt;= Раздел 4 строка 418 графа 03</t>
  </si>
  <si>
    <t>Раздел 4 строка 419 графа 07 &lt;= Раздел 4 строка 419 графа 03</t>
  </si>
  <si>
    <t>Раздел 4 строка 420 графа 07 &lt;= Раздел 4 строка 420 графа 03</t>
  </si>
  <si>
    <t>Раздел 4 строка 421 графа 07 &lt;= Раздел 4 строка 421 графа 03</t>
  </si>
  <si>
    <t>Раздел 4 строка 422 графа 07 &lt;= Раздел 4 строка 422 графа 03</t>
  </si>
  <si>
    <t>Раздел 4 строка 423 графа 07 &lt;= Раздел 4 строка 423 графа 03</t>
  </si>
  <si>
    <t>Раздел 4 строка 401 графа 08 &lt;= Раздел 4 строка 401 графа 03</t>
  </si>
  <si>
    <t>Раздел 4 строка 402 графа 08 &lt;= Раздел 4 строка 402 графа 03</t>
  </si>
  <si>
    <t>Раздел 4 строка 403 графа 08 &lt;= Раздел 4 строка 403 графа 03</t>
  </si>
  <si>
    <t>Раздел 4 строка 404 графа 08 &lt;= Раздел 4 строка 404 графа 03</t>
  </si>
  <si>
    <t>Раздел 4 строка 405 графа 08 &lt;= Раздел 4 строка 405 графа 03</t>
  </si>
  <si>
    <t>Раздел 4 строка 406 графа 08 &lt;= Раздел 4 строка 406 графа 03</t>
  </si>
  <si>
    <t>Раздел 4 строка 407 графа 08 &lt;= Раздел 4 строка 407 графа 03</t>
  </si>
  <si>
    <t>Раздел 4 строка 408 графа 08 &lt;= Раздел 4 строка 408 графа 03</t>
  </si>
  <si>
    <t>Раздел 4 строка 409 графа 08 &lt;= Раздел 4 строка 409 графа 03</t>
  </si>
  <si>
    <t>Раздел 4 строка 410 графа 08 &lt;= Раздел 4 строка 410 графа 03</t>
  </si>
  <si>
    <t>Раздел 4 строка 411 графа 08 &lt;= Раздел 4 строка 411 графа 03</t>
  </si>
  <si>
    <t>Раздел 4 строка 412 графа 08 &lt;= Раздел 4 строка 412 графа 03</t>
  </si>
  <si>
    <t>Раздел 4 строка 413 графа 08 &lt;= Раздел 4 строка 413 графа 03</t>
  </si>
  <si>
    <t>Раздел 4 строка 414 графа 08 &lt;= Раздел 4 строка 414 графа 03</t>
  </si>
  <si>
    <t>Раздел 4 строка 415 графа 08 &lt;= Раздел 4 строка 415 графа 03</t>
  </si>
  <si>
    <t>Раздел 4 строка 416 графа 08 &lt;= Раздел 4 строка 416 графа 03</t>
  </si>
  <si>
    <t>Раздел 4 строка 417 графа 08 &lt;= Раздел 4 строка 417 графа 03</t>
  </si>
  <si>
    <t>Раздел 4 строка 418 графа 08 &lt;= Раздел 4 строка 418 графа 03</t>
  </si>
  <si>
    <t>Раздел 4 строка 419 графа 08 &lt;= Раздел 4 строка 419 графа 03</t>
  </si>
  <si>
    <t>Раздел 4 строка 420 графа 08 &lt;= Раздел 4 строка 420 графа 03</t>
  </si>
  <si>
    <t>Раздел 4 строка 421 графа 08 &lt;= Раздел 4 строка 421 графа 03</t>
  </si>
  <si>
    <t>Раздел 4 строка 422 графа 08 &lt;= Раздел 4 строка 422 графа 03</t>
  </si>
  <si>
    <t>Раздел 4 строка 423 графа 08 &lt;= Раздел 4 строка 423 графа 03</t>
  </si>
  <si>
    <t>Раздел 4 строка 405 графа 03 &lt;= Раздел 4 строка 404 графа 03</t>
  </si>
  <si>
    <t>Раздел 4 строка 405 графа 04 &lt;= Раздел 4 строка 404 графа 04</t>
  </si>
  <si>
    <t>Раздел 4 строка 405 графа 05 &lt;= Раздел 4 строка 404 графа 05</t>
  </si>
  <si>
    <t>Раздел 4 строка 405 графа 06 &lt;= Раздел 4 строка 404 графа 06</t>
  </si>
  <si>
    <t>Раздел 4 строка 405 графа 07 &lt;= Раздел 4 строка 404 графа 07</t>
  </si>
  <si>
    <t>Раздел 4 строка 405 графа 08 &lt;= Раздел 4 строка 404 графа 08</t>
  </si>
  <si>
    <t>Раздел 4 строка 409 графа 03 &lt;= Раздел 4 строка 408 графа 03</t>
  </si>
  <si>
    <t>Раздел 4 строка 409 графа 04 &lt;= Раздел 4 строка 408 графа 04</t>
  </si>
  <si>
    <t>Раздел 4 строка 409 графа 05 &lt;= Раздел 4 строка 408 графа 05</t>
  </si>
  <si>
    <t>Раздел 4 строка 409 графа 06 &lt;= Раздел 4 строка 408 графа 06</t>
  </si>
  <si>
    <t>Раздел 4 строка 409 графа 07 &lt;= Раздел 4 строка 408 графа 07</t>
  </si>
  <si>
    <t>Раздел 4 строка 409 графа 08 &lt;= Раздел 4 строка 408 графа 08</t>
  </si>
  <si>
    <t>Раздел 4 строка 415 графа 03 &lt;= Раздел 4 строка 414 графа 03</t>
  </si>
  <si>
    <t>Раздел 4 строка 415 графа 04 &lt;= Раздел 4 строка 414 графа 04</t>
  </si>
  <si>
    <t>Раздел 4 строка 415 графа 05 &lt;= Раздел 4 строка 414 графа 05</t>
  </si>
  <si>
    <t>Раздел 4 строка 415 графа 06 &lt;= Раздел 4 строка 414 графа 06</t>
  </si>
  <si>
    <t>Раздел 4 строка 415 графа 07 &lt;= Раздел 4 строка 414 графа 07</t>
  </si>
  <si>
    <t>Раздел 4 строка 415 графа 08 &lt;= Раздел 4 строка 414 графа 08</t>
  </si>
  <si>
    <t>Раздел 4 строка 416 графа 03 &lt;= Раздел 4 строка 414 графа 03</t>
  </si>
  <si>
    <t>Раздел 4 строка 416 графа 04 &lt;= Раздел 4 строка 414 графа 04</t>
  </si>
  <si>
    <t>Раздел 4 строка 416 графа 05 &lt;= Раздел 4 строка 414 графа 05</t>
  </si>
  <si>
    <t>Раздел 4 строка 416 графа 06 &lt;= Раздел 4 строка 414 графа 06</t>
  </si>
  <si>
    <t>Раздел 4 строка 416 графа 07 &lt;= Раздел 4 строка 414 графа 07</t>
  </si>
  <si>
    <t>Раздел 4 строка 416 графа 08 &lt;= Раздел 4 строка 414 графа 08</t>
  </si>
  <si>
    <t>Раздел 4 строка 417 графа 03 &lt;= Раздел 4 строка 414 графа 03</t>
  </si>
  <si>
    <t>Раздел 4 строка 417 графа 04 &lt;= Раздел 4 строка 414 графа 04</t>
  </si>
  <si>
    <t>Раздел 4 строка 417 графа 05 &lt;= Раздел 4 строка 414 графа 05</t>
  </si>
  <si>
    <t>Раздел 4 строка 417 графа 06 &lt;= Раздел 4 строка 414 графа 06</t>
  </si>
  <si>
    <t>Раздел 4 строка 417 графа 07 &lt;= Раздел 4 строка 414 графа 07</t>
  </si>
  <si>
    <t>Раздел 4 строка 417 графа 08 &lt;= Раздел 4 строка 414 графа 08</t>
  </si>
  <si>
    <t>Раздел 4 строка 422 графа 03 &lt;= Раздел 4 строка 421 графа 03</t>
  </si>
  <si>
    <t>Раздел 4 строка 422 графа 04 &lt;= Раздел 4 строка 421 графа 04</t>
  </si>
  <si>
    <t>Раздел 4 строка 422 графа 05 &lt;= Раздел 4 строка 421 графа 05</t>
  </si>
  <si>
    <t>Раздел 4 строка 422 графа 06 &lt;= Раздел 4 строка 421 графа 06</t>
  </si>
  <si>
    <t>Раздел 4 строка 422 графа 07 &lt;= Раздел 4 строка 421 графа 07</t>
  </si>
  <si>
    <t>Раздел 4 строка 422 графа 08 &lt;= Раздел 4 строка 421 графа 08</t>
  </si>
  <si>
    <t>Раздел 4 строка 423 графа 03 &lt;= Раздел 4 строка 421 графа 03</t>
  </si>
  <si>
    <t>Раздел 4 строка 423 графа 04 &lt;= Раздел 4 строка 421 графа 04</t>
  </si>
  <si>
    <t>Раздел 4 строка 423 графа 05 &lt;= Раздел 4 строка 421 графа 05</t>
  </si>
  <si>
    <t>Раздел 4 строка 423 графа 06 &lt;= Раздел 4 строка 421 графа 06</t>
  </si>
  <si>
    <t>Раздел 4 строка 423 графа 07 &lt;= Раздел 4 строка 421 графа 07</t>
  </si>
  <si>
    <t>Раздел 4 строка 423 графа 08 &lt;= Раздел 4 строка 421 графа 08</t>
  </si>
  <si>
    <t>Раздел 5 строка 515 + строка 516 + строка 517 графа 03 &lt;= Раздел 5 строка 514 графа 03</t>
  </si>
  <si>
    <t>Раздел 5 строка 515 + строка 516 + строка 517 графа 04 &lt;= Раздел 5 строка 514 графа 04</t>
  </si>
  <si>
    <t>Раздел 5 строка 515 + строка 516 + строка 517 графа 05 &lt;= Раздел 5 строка 514 графа 05</t>
  </si>
  <si>
    <t>Раздел 5 строка 515 + строка 516 + строка 517 графа 06 &lt;= Раздел 5 строка 514 графа 06</t>
  </si>
  <si>
    <t>Раздел 5 строка 515 + строка 516 + строка 517 графа 07 &lt;= Раздел 5 строка 514 графа 07</t>
  </si>
  <si>
    <t>Раздел 5 строка 515 + строка 516 + строка 517 графа 08 &lt;= Раздел 5 строка 514 графа 08</t>
  </si>
  <si>
    <t>Раздел 5 строка 522 + строка 523 графа 03 &lt;= Раздел 5 строка 521 графа 03</t>
  </si>
  <si>
    <t>Раздел 5 строка 522 + строка 523 графа 04 &lt;= Раздел 5 строка 521 графа 04</t>
  </si>
  <si>
    <t>Раздел 5 строка 522 + строка 523 графа 05 &lt;= Раздел 5 строка 521 графа 05</t>
  </si>
  <si>
    <t>Раздел 5 строка 522 + строка 523 графа 06 &lt;= Раздел 5 строка 521 графа 06</t>
  </si>
  <si>
    <t>Раздел 5 строка 522 + строка 523 графа 07 &lt;= Раздел 5 строка 521 графа 07</t>
  </si>
  <si>
    <t>Раздел 5 строка 522 + строка 523 графа 08 &lt;= Раздел 5 строка 521 графа 08</t>
  </si>
  <si>
    <t>Раздел 4 строка 415 + строка 416 + строка 417 графа 03 &lt;= Раздел 4 строка 414 графа 03</t>
  </si>
  <si>
    <t>Раздел 4 строка 415 + строка 416 + строка 417 графа 04 &lt;= Раздел 4 строка 414 графа 04</t>
  </si>
  <si>
    <t>Раздел 4 строка 415 + строка 416 + строка 417 графа 05 &lt;= Раздел 4 строка 414 графа 05</t>
  </si>
  <si>
    <t>Раздел 4 строка 415 + строка 416 + строка 417 графа 06 &lt;= Раздел 4 строка 414 графа 06</t>
  </si>
  <si>
    <t>Раздел 4 строка 415 + строка 416 + строка 417 графа 07 &lt;= Раздел 4 строка 414 графа 07</t>
  </si>
  <si>
    <t>Раздел 4 строка 415 + строка 416 + строка 417 графа 08 &lt;= Раздел 4 строка 414 графа 08</t>
  </si>
  <si>
    <t>Раздел 4 строка 422 + строка 423 графа 03 &lt;= Раздел 4 строка 421 графа 03</t>
  </si>
  <si>
    <t>Раздел 4 строка 422 + строка 423 графа 04 &lt;= Раздел 4 строка 421 графа 04</t>
  </si>
  <si>
    <t>Раздел 4 строка 422 + строка 423 графа 05 &lt;= Раздел 4 строка 421 графа 05</t>
  </si>
  <si>
    <t>Раздел 4 строка 422 + строка 423 графа 06 &lt;= Раздел 4 строка 421 графа 06</t>
  </si>
  <si>
    <t>Раздел 4 строка 422 + строка 423 графа 07 &lt;= Раздел 4 строка 421 графа 07</t>
  </si>
  <si>
    <t>Раздел 4 строка 422 + строка 423 графа 08 &lt;= Раздел 4 строка 421 графа 08</t>
  </si>
  <si>
    <t>Раздел 1 строка 103 графа 03 &gt; 0</t>
  </si>
  <si>
    <t>Раздел 1 строка 104 графа 03 &gt; 0</t>
  </si>
  <si>
    <t>Численность воспитанников по разделу 2</t>
  </si>
  <si>
    <t>Численность воспитанников по разделу 6</t>
  </si>
  <si>
    <t>Численность работников
по р.9</t>
  </si>
  <si>
    <t>Численность работников по р.9</t>
  </si>
  <si>
    <t>в том числе :
руководящие работники - всего</t>
  </si>
  <si>
    <t>педагогические работники -  всего (сумма строк 907-918)</t>
  </si>
  <si>
    <t xml:space="preserve">учебно-вспомогательный персонал - всего       </t>
  </si>
  <si>
    <t>педагогические работники -  всего (сумма строк 1007-1018)</t>
  </si>
  <si>
    <t>педагогические работники -  всего (сумма строк 1107-1118)</t>
  </si>
  <si>
    <t>педагогические работники -  всего (сумма строк 1204-1215)</t>
  </si>
  <si>
    <t>каменные</t>
  </si>
  <si>
    <t>кирпичные</t>
  </si>
  <si>
    <t>панельные</t>
  </si>
  <si>
    <t>блочные</t>
  </si>
  <si>
    <t>деревянные</t>
  </si>
  <si>
    <t>монолитные</t>
  </si>
  <si>
    <t>смешанные</t>
  </si>
  <si>
    <t>арендования</t>
  </si>
  <si>
    <t>в том числе:
руководящие работники - всего</t>
  </si>
  <si>
    <t>педагогические работники - всего</t>
  </si>
  <si>
    <t>НАИМЕНОВАНИЕ</t>
  </si>
  <si>
    <t>РАЙОН</t>
  </si>
  <si>
    <t>АДРЕС</t>
  </si>
  <si>
    <t>СТАТУС ОРГ</t>
  </si>
  <si>
    <t>ПОСЕЛЕНИЕ</t>
  </si>
  <si>
    <t>ВОСП</t>
  </si>
  <si>
    <t>СТ ВОСП</t>
  </si>
  <si>
    <t>МУЗ Р</t>
  </si>
  <si>
    <t>ИНСТР ФИЗ</t>
  </si>
  <si>
    <t>ЛОГОП</t>
  </si>
  <si>
    <t>ДЕФ</t>
  </si>
  <si>
    <t>ПСИХ</t>
  </si>
  <si>
    <t>СОЦ ПЕД</t>
  </si>
  <si>
    <t>ПЕД ОРГ</t>
  </si>
  <si>
    <t>ПЕД ИН</t>
  </si>
  <si>
    <t>ПЕД ДОП</t>
  </si>
  <si>
    <t>ДР ПЕД</t>
  </si>
  <si>
    <t>МЛ ВОСП</t>
  </si>
  <si>
    <t>ПОМ ВОСП</t>
  </si>
  <si>
    <t>НАЗВАНИЕ</t>
  </si>
  <si>
    <t>БабаевскийМБОУ "ПЯЖЕЛСКАЯ ООШ"</t>
  </si>
  <si>
    <t>БабаевскийМБОУ "САНИНСКАЯ ООШ"</t>
  </si>
  <si>
    <t xml:space="preserve">БабаевскийТОСП МБОУ "Пролетарская ООШ" "ВОЛОДИНСКАЯ НОШ" </t>
  </si>
  <si>
    <t>БабаевскийМБОУ "ТИМОШИНСКАЯ ООШ"</t>
  </si>
  <si>
    <t>БабаевскийМБОУ "ТОРОПОВСКАЯ ООШ"</t>
  </si>
  <si>
    <t>БабаевскийМБДОУ "БОРИСОВСКИЙ ДС ОВ "ЛЕНОК"</t>
  </si>
  <si>
    <t>БабаевскийМБДОУ "ДЕТСКИЙ САД ОВ №1"</t>
  </si>
  <si>
    <t>БабаевскийМБДОУ "ДЕТСКИЙ САД №2 ОВ"</t>
  </si>
  <si>
    <t>БабаевскийМБДОУ "ДЕТСКИЙ САД ОВ №4"</t>
  </si>
  <si>
    <t>БабушкинскийМБОУ "ВАСИЛЬЕВСКАЯ ООШ"</t>
  </si>
  <si>
    <t>БабушкинскийМБОУ "ЗАЙЧИКОВСКАЯ ОШ"</t>
  </si>
  <si>
    <t>БабушкинскийМБОУ "ПОДБОЛОТНАЯ СОШ"</t>
  </si>
  <si>
    <t>БабушкинскийМБОУ "РОСЛЯТИНСКАЯ СОШ"</t>
  </si>
  <si>
    <t>МБОУ "МИНЬКОВСКАЯ СШ ИМ. П.И. БЕЛЯЕВА"</t>
  </si>
  <si>
    <t>БабушкинскийМБОУ "МИНЬКОВСКАЯ СШ ИМ. П.И. БЕЛЯЕВА"</t>
  </si>
  <si>
    <t>БабушкинскийМБОУ "ТИМАНОВСКАЯ ООШ"</t>
  </si>
  <si>
    <t>БабушкинскийМБДОУ "ДЕТСКИЙ САД ОБЩЕРАЗВИВАЮЩЕГО ВИДА №1 "БЕРЕЗКА""</t>
  </si>
  <si>
    <t>БабушкинскийМБДОУ "ДЕТСКИЙ САД №2 "СОЛНЫШКО""</t>
  </si>
  <si>
    <t>БабушкинскийМБДОУ "КРАСОТИНСКИЙ ДЕТСКИЙ САД"</t>
  </si>
  <si>
    <t>БабушкинскийМБДОУ "МИНЬКОВСКИЙ ДЕТСКИЙ САД"</t>
  </si>
  <si>
    <t>БелозерскийМОУ "АНТУШЕВСКАЯ СШ"</t>
  </si>
  <si>
    <t>БелозерскийМОУ "БУБРОВСКАЯ ШКОЛА"</t>
  </si>
  <si>
    <t>БелозерскийМОУ "ГЛУШКОВСКАЯ ОШ"</t>
  </si>
  <si>
    <t>БелозерскийМОУ "МАЭКОВСКАЯ ШКОЛА-САД"</t>
  </si>
  <si>
    <t>БелозерскийМОУ МОНДОМСКАЯ СШ</t>
  </si>
  <si>
    <t>БелозерскийМОУ "ШОЛЬСКАЯ СШ"</t>
  </si>
  <si>
    <t>БелозерскийМДОУ "ДЕТСКИЙ САД №1"</t>
  </si>
  <si>
    <t>БелозерскийМДОУ "ДЕТСКИЙ САД №11 "СКАЗКА"</t>
  </si>
  <si>
    <t>БелозерскийМДОУ "ДЕТСКИЙ САД №2 "КОРАБЛИК"</t>
  </si>
  <si>
    <t>БелозерскийМДОУ "ДЕТСКИЙ САД №4 "ТЕРЕМОК"</t>
  </si>
  <si>
    <t>БелозерскийМДОУ "ДЕТСКИЙ САД №7 "ЛЕНОК"</t>
  </si>
  <si>
    <t>ВашкинскийБОУ "АНДРЕЕВСКАЯ ОШ"</t>
  </si>
  <si>
    <t>ВашкинскийБОУ "НОВОКЕМСКАЯ ОШ"</t>
  </si>
  <si>
    <t>ВашкинскийБОУ "ПОКРОВСКАЯ ОШ"</t>
  </si>
  <si>
    <t>ВашкинскийБДОУ "ДЕТСКИЙ САД "РАДУГА"</t>
  </si>
  <si>
    <t>ВашкинскийБДОУ "ДЕТСКИЙ САД №1"</t>
  </si>
  <si>
    <t>ВеликоустюгскийМБОУ "ЛОМОВАТСКАЯ ООШ"</t>
  </si>
  <si>
    <t>ВеликоустюгскийМБОУ "МОРОЗОВСКАЯ СОШ"</t>
  </si>
  <si>
    <t>ВеликоустюгскийМБОУ "ОРЛОВСКАЯ ООШ"</t>
  </si>
  <si>
    <t>ВеликоустюгскийМБОУ "ПОЛДАРСКАЯ СОШ"</t>
  </si>
  <si>
    <t>ВеликоустюгскийМБОУ "СОШ №15 ИМЕНИ С. ПРЕМИНИНА"</t>
  </si>
  <si>
    <t>ВеликоустюгскийМБОУ "СУСОЛОВСКАЯ ООШ"</t>
  </si>
  <si>
    <t>ВеликоустюгскийМБОУ "ТЕПЛОГОРСКАЯ ООШ"</t>
  </si>
  <si>
    <t>ВеликоустюгскийМБОУ "УСТЬ-АЛЕКСЕЕВСКАЯ СОШ"</t>
  </si>
  <si>
    <t>ВеликоустюгскийМБДОУ "АРИСТОВСКИЙ ДЕТСКИЙ САД"</t>
  </si>
  <si>
    <t>ВеликоустюгскийМБДОУ "БЛАГОВЕЩЕНСКИЙ ДЕТСКИЙ САД"</t>
  </si>
  <si>
    <t>ВеликоустюгскийМБДОУ "ВАСИЛЬЕВСКИЙ ДЕТСКИЙ САД"</t>
  </si>
  <si>
    <t>ВеликоустюгскийМБДОУ "ДЕТСКИЙ САД "ВАСИЛЁК""</t>
  </si>
  <si>
    <t>ВеликоустюгскийМБДОУ "ДЕТСКИЙ САД №1 "РЯБИНКА""</t>
  </si>
  <si>
    <t>ВеликоустюгскийМБДОУ "ДЕТСКИЙ САД №11 "ЦВЕТИК-СЕМИЦВЕТИК""</t>
  </si>
  <si>
    <t>ВеликоустюгскийМБДОУ  "ДЕТСКИЙ САД КОМБИНИРОВАННОГО ВИДА №15 "РОДНИЧОК""</t>
  </si>
  <si>
    <t>ВеликоустюгскийМБДОУ "ДЕТСКИЙ САД №2 "РОМАШКА""</t>
  </si>
  <si>
    <t>ВеликоустюгскийМБДОУ "ДЕТСКИЙ САД №2 "ЧЕБУРАШКА""</t>
  </si>
  <si>
    <t>ВеликоустюгскийМБДОУ  "ДЕТСКИЙ САД №20 "РУЧЕЁК""</t>
  </si>
  <si>
    <t>ВеликоустюгскийМБДОУ "ДЕТСКИЙ САД №22 "СВЕТЛЯЧОК""</t>
  </si>
  <si>
    <t>ВеликоустюгскийМБДОУ "ДЕТСКИЙ САД №23 "ЗОЛОТОЙ КЛЮЧИК""</t>
  </si>
  <si>
    <t>ВеликоустюгскийМБДОУ "ДЕТСКИЙ САД №24 "РОСИНКА""</t>
  </si>
  <si>
    <t>ВеликоустюгскийМБДОУ "ДЕТСКИЙ САД ОБЩЕРАЗВИВАЮЩЕГО ВИДА №25 "УЛЫБКА""</t>
  </si>
  <si>
    <t>ВеликоустюгскийМБДОУ "ДЕТСКИЙ САД №26 "БЕРЁЗКА""</t>
  </si>
  <si>
    <t>ВеликоустюгскийМБДОУ "ДЕТСКИЙ САД №28 "ПЧЁЛКА""</t>
  </si>
  <si>
    <t>ВеликоустюгскийМБДОУ "ДЕТСКИЙ САД  №3 "СОЛНЫШКО""</t>
  </si>
  <si>
    <t>ВеликоустюгскийМБДОУ "ДЕТСКИЙ САД №4"</t>
  </si>
  <si>
    <t>ВеликоустюгскийМБДОУ "ДЕТСКИЙ САД №5 "БУРАТИНО""</t>
  </si>
  <si>
    <t>ВеликоустюгскийМБДОУ "ДЕТСКИЙ САД №6 "ДЮЙМОВОЧКА""</t>
  </si>
  <si>
    <t>ВеликоустюгскийМБДОУ "ДЕТСКИЙ САД №8 "ТЕРЕМОК""</t>
  </si>
  <si>
    <t>ВеликоустюгскийМБДОУ "НОВАТОРСКИЙ ДЕТСКИЙ САД "АЛЕНУШКА""</t>
  </si>
  <si>
    <t>ВеликоустюгскийМБДОУ "ПЕГАНОВСКИЙ ДЕТСКИЙ САД"</t>
  </si>
  <si>
    <t>ВеликоустюгскийМБДОУ "СТРИГОВСКИЙ ДЕТСКИЙ САД"</t>
  </si>
  <si>
    <t>ВеликоустюгскийМБДОУ "ЮДИНСКИЙ ДЕТСКИЙ САД"</t>
  </si>
  <si>
    <t>ВерховажскийМБОУ "ВЕРХОВСКАЯ ШКОЛА"</t>
  </si>
  <si>
    <t>ВерховажскийМБОУ "КЛИМУШИНСКАЯ НАЧАЛЬНАЯ ШКОЛА - ДЕТСКИЙ САД"</t>
  </si>
  <si>
    <t>ВерховажскийМБОУ "МОРОЗОВСКАЯ ШКОЛА"</t>
  </si>
  <si>
    <t>ВерховажскийМБОУ "ПОДСОСЕНСКАЯ НАЧАЛЬНАЯ ШКОЛА - ДЕТСКИЙ САД"</t>
  </si>
  <si>
    <t>ВерховажскийМБОУ "ЧУШЕВИЦКАЯ СРЕДНЯЯ ШКОЛА"</t>
  </si>
  <si>
    <t>ВерховажскийМБОУ "ШЕЛОТСКАЯ ОСНОВНАЯ ШКОЛА ИМЕНИ Н.Е. ПЕТУХОВА"</t>
  </si>
  <si>
    <t>ВерховажскийМБДОУ "ДЕТСКИЙ САД №1 "РАДОСТЬ"</t>
  </si>
  <si>
    <t>ВерховажскийМБДОУ "ДЕТСКИЙ САД №12"</t>
  </si>
  <si>
    <t>ВерховажскийМБДОУ "ДЕТСКИЙ САД №2  "СОЛНЫШКО"</t>
  </si>
  <si>
    <t>ВерховажскийМБДОУ "ДЕТСКИЙ САД №6 "ЛЕСНАЯ СКАЗКА"</t>
  </si>
  <si>
    <t>ВерховажскийМБДОУ "ДЕТСКИЙ САД №9"</t>
  </si>
  <si>
    <t>ВожегодскийМБОУ "БЕКЕТОВСКАЯ ШКОЛА"</t>
  </si>
  <si>
    <t>ВожегодскийМБОУ "ВЕРХНЕ-КУБИНСКАЯ ШКОЛА"</t>
  </si>
  <si>
    <t>ВожегодскийМБОУ "КАДНИКОВСКАЯ ШКОЛА"</t>
  </si>
  <si>
    <t>ВожегодскийМБОУ "ТИГИНСКАЯ ШКОЛА"</t>
  </si>
  <si>
    <t>ВожегодскийМБОУ "ЯВЕНГСКАЯ ШКОЛА"</t>
  </si>
  <si>
    <t>ВожегодскийМБДОУ "ДЕТСКИЙ САД №1 СОЛНЫШКО"</t>
  </si>
  <si>
    <t>ВожегодскийМБДОУ "ДЕТСКИЙ САД №2 "СКАЗКА"</t>
  </si>
  <si>
    <t>ВытегорскийМБОУ "ОШТИНСКАЯ СРЕДНЯЯ ШКОЛА"</t>
  </si>
  <si>
    <t>МБОУ "БЕЛОРУЧЕЙСКАЯ СРЕДНЯЯ ОБЩЕОБРАЗ. ШКОЛА"</t>
  </si>
  <si>
    <t>ВытегорскийМБОУ "БЕЛОРУЧЕЙСКАЯ СРЕДНЯЯ ОБЩЕОБРАЗ. ШКОЛА"</t>
  </si>
  <si>
    <t>ВытегорскийМБОУ "АНДОМСКАЯ СОШ"</t>
  </si>
  <si>
    <t>ВытегорскийМБОУ "БЕЛОУСОВСКАЯ ОСНОВНАЯ ОБЩЕОБРАЗОВАТЕЛЬНАЯ ШКОЛА"</t>
  </si>
  <si>
    <t>ВытегорскийМБОУ "КОВЖИНСКАЯ СОШ"</t>
  </si>
  <si>
    <t>ВытегорскийМБОУ "МЕГОРСКАЯ СРЕДНЯЯ ОБЩЕОБРАЗОВАТЕЛЬНАЯ ШКОЛА"</t>
  </si>
  <si>
    <t>ВытегорскийМБОУ "ОЛЬХОВСКАЯ ОСНОВНАЯ ОБЩЕОБРАЗОВАТЕЛЬНАЯ ШКОЛА"</t>
  </si>
  <si>
    <t>ВытегорскийБДОУ ВМР "БЕЛОРУЧЕЙСКИЙ ДЕТСКИЙ САД"</t>
  </si>
  <si>
    <t>ВытегорскийБДОУ ВМР "ДЕВЯТИНСКИЙ ДЕТСКИЙ САД"</t>
  </si>
  <si>
    <t>ВытегорскийБДОУ ВМР  "ДЕТСКИЙ САД "ГАРМОНИЯ"</t>
  </si>
  <si>
    <t>ВытегорскийБДОУ ВМР "ДЕТСКИЙ САД "КОЛОКОЛЬЧИК"</t>
  </si>
  <si>
    <t>ВытегорскийБДОУ ВМР "ДЕТСКИЙ САД "КОРАБЛИК" ОБЩЕРАЗВИВАЮЩЕГО ВИДА"</t>
  </si>
  <si>
    <t>ВытегорскийБДОУ ВМР "ДЕТСКИЙ САД КОМБИНИРОВАННОГО ВИДА "СОЛНЫШКО"</t>
  </si>
  <si>
    <t>ГрязовецкийМБОУ "СИДОРОВСКАЯ ШКОЛА"</t>
  </si>
  <si>
    <t>ГрязовецкийМБДОУ "ЦЕНТР РАЗВИТИЯ РЕБЁНКА - ДЕТСКИЙ САД №1"</t>
  </si>
  <si>
    <t>ГрязовецкийМБДОУ "ЦЕНТР РАЗВИТИЯ РЕБЁНКА - ДЕТСКИЙ САД №2"</t>
  </si>
  <si>
    <t>ГрязовецкийМБДОУ "ЦЕНТР РАЗВИТИЯ РЕБЁНКА - ДЕТСКИЙ САД №3"</t>
  </si>
  <si>
    <t>ГрязовецкийМБДОУ "ЦЕНТР РАЗВИТИЯ РЕБЁНКА - ДЕТСКИЙ САД №4"</t>
  </si>
  <si>
    <t>ГрязовецкийМБДОУ "ЦЕНТР РАЗВИТИЯ РЕБЁНКА - ДЕТСКИЙ САД №5"</t>
  </si>
  <si>
    <t>КадуйскийМБОУ "МАЗСКАЯ ОШ"</t>
  </si>
  <si>
    <t>КадуйскийМБДОУ "ДЕТСКИЙ САД №12 "РОДНИЧОК"</t>
  </si>
  <si>
    <t>КадуйскийМБДОУ "ДЕТСКИЙ САД №14 ТЕРЕМОК"</t>
  </si>
  <si>
    <t>КадуйскийМБДОУ "ДЕТСКИЙ САД №15 "БУРАТИНО"</t>
  </si>
  <si>
    <t>КадуйскийМБДОУ "ДЕТСКИЙ САД №2 "МАЛЫШ"</t>
  </si>
  <si>
    <t>КадуйскийМБДОУ "ДЕТСКИЙ САД №4 "СОЛНЫШКО"</t>
  </si>
  <si>
    <t>КадуйскийМБДОУ "ДЕТСКИЙ САД №6 "БУРАТИНО"</t>
  </si>
  <si>
    <t>КирилловскийБОУ КМР "АЛЁШИНСКАЯ ОШ"</t>
  </si>
  <si>
    <t>КирилловскийБОУ КМР "ГОРИЦКАЯ СШ"</t>
  </si>
  <si>
    <t>КирилловскийАОУ КМР "НИКОЛОТОРЖСКАЯ СШ ИМЕНИ Е.Н. ПРЕОБРАЖЕНСКОГО"</t>
  </si>
  <si>
    <t>КирилловскийАДОУ КМР ВО "ДЕТСКИЙ САД №3 "СОЛНЫШКО" Г. КИРИЛЛОВА"</t>
  </si>
  <si>
    <t>КирилловскийБДОУ КМР ВО "ДЕТСКИЙ САД №4 "ЗЕРНЫШКО" Г.КИРИЛЛОВА"</t>
  </si>
  <si>
    <t>КирилловскийБДОУ  КМР  ВО "ДЕТСКИЙ САД ОБЩЕРАЗВИВАЮЩЕГО ВИДА №6 "АЛЁНУШКА" Г.КИРИЛЛОВА""</t>
  </si>
  <si>
    <t>КирилловскийБДОУ КМР ВО "ТАЛИЦКИЙ ДЕТСКИЙ САД"</t>
  </si>
  <si>
    <t>Кич-ГородецкийБОУ "ЗАХАРОВСКАЯ НАЧАЛЬНАЯ ШКОЛА -ДЕТСКИЙ САД"</t>
  </si>
  <si>
    <t>Кич-ГородецкийБДОУ "ДЕТСКИЙ САД КОМБИНИРОВАННОГО ВИДА "АЛЕНУШКА "</t>
  </si>
  <si>
    <t>Кич-ГородецкийБДОУ ДЕТСКИЙ САД "БЕРЕЗКА"</t>
  </si>
  <si>
    <t>Кич-ГородецкийБДОУ ДЕТСКИЙ САД  "БУРАТИНО"</t>
  </si>
  <si>
    <t>Кич-ГородецкийБДОУ ДЕТСКИЙ САД  "ИВУШКА "</t>
  </si>
  <si>
    <t>Кич-ГородецкийБДОУ "ДЕТСКИЙ САД "РЯБИНКА"</t>
  </si>
  <si>
    <t>Кич-ГородецкийБДОУ ДЕТСКИЙ САД "СОЛНЫШКО"</t>
  </si>
  <si>
    <t>Кич-ГородецкийБДОУ ДЕТСКИЙ САД "УЛЫБКА"</t>
  </si>
  <si>
    <t>МеждуреченскийМБОУ "БОТАНОВСКАЯ ОШ"</t>
  </si>
  <si>
    <t>МеждуреченскийМБОУ "ВРАГОВСКАЯ НШ - ДЕТСКИЙ САД"</t>
  </si>
  <si>
    <t>МеждуреченскийМБОУ "СТАРОСЕЛЬСКАЯ ООШ"</t>
  </si>
  <si>
    <t>МеждуреченскийМБОУ "ТУРОВЕЦКАЯ ООШ"</t>
  </si>
  <si>
    <t>МеждуреченскийМБОУ "ШЕЙБУХТОВСКАЯ ООШ"</t>
  </si>
  <si>
    <t>МеждуреченскийМБДОУ "ШУЙСКИЙ ДЕТСКИЙ САД"</t>
  </si>
  <si>
    <t>НикольскийМБОУ «Аргуновская СОШ»</t>
  </si>
  <si>
    <t>161465, ВОЛОГОДСКАЯ ОБЛАСТЬ, НИКОЛЬСКИЙ РАЙОН,СЕМЕНКА Д, ЦЕНТРАЛЬНАЯ УЛ, 36</t>
  </si>
  <si>
    <t>НикольскийМБОУ "ДУНИЛОВСКАЯ ООШ"</t>
  </si>
  <si>
    <t>НикольскийМБДОУ "БОРКОВСКОЙ ДЕТСКИЙ САД "ГОЛУБОК"</t>
  </si>
  <si>
    <t>НикольскийМБДОУ "ДЕТСКИЙ САД №2 "БЕРЕЗКА"</t>
  </si>
  <si>
    <t>НикольскийМБДОУ "ДЕТСКИЙ САД №3 "РОДНИЧОК"</t>
  </si>
  <si>
    <t>НикольскийМБДОУ "ДЕТСКИЙ САД №4 "СКАЗКА"</t>
  </si>
  <si>
    <t>НикольскийМБДОУ "ДЕТСКИЙ САД №5 "ТЕРЕМОК"</t>
  </si>
  <si>
    <t>НикольскийМБДОУ "ДЕТСКИЙ САД №8 "МАЛЫШОК"</t>
  </si>
  <si>
    <t>НикольскийМБДОУ "ДЕТСКИЙ САД №9 "СОЛНЫШКО"</t>
  </si>
  <si>
    <t>НикольскийМБДОУ "КОЖАЕВСКИЙ ДЕТСКИЙ САД "ВАСИЛЁК"</t>
  </si>
  <si>
    <t>НикольскийМБДОУ "ОСИНОВСКИЙ ДЕТСКИЙ САД "КОЛОСОК"</t>
  </si>
  <si>
    <t>НюксенскийБДОУ "ЦЕНТР РАЗВИТИЯ РЕБЁНКА - НЮКСЕНСКИЙ ДС"</t>
  </si>
  <si>
    <t>БОУ "ИЛЕЗСКАЯ ОСНОВНАЯ ШКОЛА"</t>
  </si>
  <si>
    <t>ТарногскийБОУ "ИЛЕЗСКАЯ ОСНОВНАЯ ШКОЛА"</t>
  </si>
  <si>
    <t>ТарногскийБОУ "МАРКУШЕВСКАЯ ОСНОВНАЯ ОБЩЕОБРАЗОВАТЕЛЬНАЯ ШКОЛА"</t>
  </si>
  <si>
    <t>ТарногскийБДОУ "АФОНОВСКИЙ ДЕТСКИЙ САД"</t>
  </si>
  <si>
    <t>ТарногскийБДОУ "ТАРНОГСКИЙ ДЕТСКИЙ САД ОБЩЕРАЗВИВАЮЩЕГО ВИДА №1 "ТЕРЕМОК"</t>
  </si>
  <si>
    <t>ТарногскийБДОУ "ТАРНОГСКИЙ ДЕТСКИЙ САД КОМБИНИРОВАННОГО ВИДА № 2 "СОЛНЫШКО"</t>
  </si>
  <si>
    <t>ТарногскийБДОУ "ТАРНОГСКИЙ ДЕТСКИЙ САД №3 "УЛЫБКА"</t>
  </si>
  <si>
    <t>ТарногскийБДОУ "ЗАБОРСКИЙ ДЕТСКИЙ САД"</t>
  </si>
  <si>
    <t>ТарногскийБДОУ "СЛУДНОВСКИЙ ДЕТСКИЙ САД"</t>
  </si>
  <si>
    <t>ТарногскийБДОУ "СПАССКИЙ ДЕТСКИЙ САД"</t>
  </si>
  <si>
    <t>ТотемскийМБОУ "ВЕЛИКОДВОРСКАЯ ООШ"</t>
  </si>
  <si>
    <t>ТотемскийМБОУ "ВЕРХНЕТОЛШМЕНСКАЯ ООШ"</t>
  </si>
  <si>
    <t>ТотемскийМБОУ  "ВОЖБАЛЬСКАЯ ООШ"</t>
  </si>
  <si>
    <t>ТотемскийМБОУ "КАЛИНИНСКАЯ ООШ"</t>
  </si>
  <si>
    <t>ТотемскийМБОУ "МОСЕЕВСКАЯ ООШ"</t>
  </si>
  <si>
    <t>ТотемскийМБОУ "НИКОЛЬСКАЯ ООШ ИМ.Н.М.РУБЦОВА"</t>
  </si>
  <si>
    <t>ТотемскийМБОУ "НАЧАЛЬНАЯ ШКОЛА - ДЕТСКИЙ САД ПОСЁЛКА ТЕКСТИЛЬЩИКИ"</t>
  </si>
  <si>
    <t>ТотемскийМБОУ "ПОГОРЕЛОВСКАЯ ООШ"</t>
  </si>
  <si>
    <t>ТотемскийМБДОУ "ТОТЕМСКИЙ ДЕТСКИЙ САД №1 "РОСИНКА"</t>
  </si>
  <si>
    <t>ТотемскийМБДОУ "ТОТЕМСКИЙ ДЕТСКИЙ САД №5 "КОРАБЛИК"</t>
  </si>
  <si>
    <t>ТотемскийМБДОУ "ТОТЕМСКИЙ ДЕТСКИЙ САД №7 "СОЛНЫШКО"</t>
  </si>
  <si>
    <t>ТотемскийМБДОУ "ТОТЕМСКИЙ ДЕТСКИЙ САД  № 9 "СКАЗКА"</t>
  </si>
  <si>
    <t>ТотемскийМБДОУ "ПЯТОВСКИЙ ДЕТСКИЙ САД № 27 "БЕРЁЗКА"</t>
  </si>
  <si>
    <t>ТотемскийМБДОУ "ЮБИЛЕЙНЫЙ ДЕТСКИЙ САД №19 "ЖУРАВУШКА"</t>
  </si>
  <si>
    <t>Усть-КубинскийМАОУ "УСТЬ-КУБИНСКИЙ ЦЕНТР ОБРАЗОВАНИЯ"</t>
  </si>
  <si>
    <t>УстюженскийМОУ "БРИЛИНСКАЯ ШКОЛА"</t>
  </si>
  <si>
    <t>УстюженскийМОУ "ГИМНАЗИЯ"</t>
  </si>
  <si>
    <t>УстюженскийМОУ "ДОЛОЦКАЯ ШКОЛА"</t>
  </si>
  <si>
    <t>УстюженскийМОУ "ЖЕЛЯБОВСКАЯ ШКОЛА"</t>
  </si>
  <si>
    <t>УстюженскийМОУ "ЛЕНТЬЕВСКАЯ ШКОЛА"</t>
  </si>
  <si>
    <t>УстюженскийМОУ "МАЛОВОСНОВСКАЯ ШКОЛА"</t>
  </si>
  <si>
    <t>УстюженскийМОУ "НИКОЛЬСКАЯ ШКОЛА"</t>
  </si>
  <si>
    <t>УстюженскийМОУ "СРЕДНЯЯ ШКОЛА № 2" (СТРУКТУРНОЕ ПОДРАЗДЕЛЕНИЕ "ПЕРСКАЯ ШКОЛА", "СТЕПАЧЕВСКАЯ ШКОЛА")</t>
  </si>
  <si>
    <t>УстюженскийМДОУ "ДЕТСКИЙ САД "РОДНИЧОК"</t>
  </si>
  <si>
    <t>УстюженскийМДОУ "ДЕТСКИЙ САД "СОЛНЫШКО"</t>
  </si>
  <si>
    <t>УстюженскийМДОУ "ДЕТСКИЙ САД "СОСЕНКА"</t>
  </si>
  <si>
    <t>УстюженскийМДОУ "ДЕТСКИЙ САД "ТЕРЕМОК"</t>
  </si>
  <si>
    <t>ХаровскийМБОУ "ИЛЬИНСКАЯ ООШ"</t>
  </si>
  <si>
    <t>ХаровскийМБОУ "ПУНДУЖСКАЯ ООШ"</t>
  </si>
  <si>
    <t>ХаровскийМБОУ "СОРОЖИНСКАЯ ООШ ИМЕНИ ИЛЬИ НАЛЁТОВА" ГРУППА Д.СОРОЖИНО</t>
  </si>
  <si>
    <t>ХаровскийМБОУ "ШАПШИНСКАЯ ООШ"</t>
  </si>
  <si>
    <t>ХаровскийМБДОУ  "ДЕТСКИЙ САД №3"</t>
  </si>
  <si>
    <t>ХаровскийМБДОУ "ДЕТСКИЙ САД №4"</t>
  </si>
  <si>
    <t>ХаровскийМБДОУ "ДЕТСКИЙ САД №5"</t>
  </si>
  <si>
    <t>ХаровскийМБДОУ "ДЕТСКИЙ САД №6"</t>
  </si>
  <si>
    <t>ХаровскийМБДОУ "ДЕТСКИЙ САД  №7"</t>
  </si>
  <si>
    <t>ХаровскийМБДОУ "СЕМИГОРОДСКИЙ ДЕТСКИЙ САД"</t>
  </si>
  <si>
    <t>ХаровскийМБДОУ "ХАРОВСКИЙ ДЕТСКИЙ САД"</t>
  </si>
  <si>
    <t>ЧагодощенскийМБОУ"ПЕРВОМАЙСКАЯ ООШ"</t>
  </si>
  <si>
    <t>ЧагодощенскийМБДОУ "ДЕТСКИЙ САД КОМБИНИРОВАННОГО ВИДА П.ЧАГОДА"</t>
  </si>
  <si>
    <t>ЧагодощенскийМБДОУ "САЗОНОВСКИЙ ДЕТСКИЙ САД"</t>
  </si>
  <si>
    <t>ЧереповецкийМОУ "МУСОРСКАЯ ШКОЛА"</t>
  </si>
  <si>
    <t>ЧереповецкийМАОУ "СУДСКИЙ  ЦЕНТР ОБРАЗОВАНИЯ №1"</t>
  </si>
  <si>
    <t>ЧереповецкийМДОУ "ДОМОЗЕРОВСКИЙ ДЕТСКИЙ САД"</t>
  </si>
  <si>
    <t>ЧереповецкийМДОУ "МАЛЕЧКИНСКИЙ  ДЕТСКИЙ САД"</t>
  </si>
  <si>
    <t>ЧереповецкийМДОУ "СУДСКИЙ ДЕТСКИЙ САД "ТЕРЕМОК"</t>
  </si>
  <si>
    <t>ЧереповецкийМДОУ "ТОНШАЛОВСКИЙ ДЕТСКИЙ САД "СОЛНЫШКО"</t>
  </si>
  <si>
    <t>ЧереповецкийМДОУ "ШУЛМСКИЙ  ДЕТСКИЙ САД"</t>
  </si>
  <si>
    <t>ЧереповецкийМДОУ "ШУХОБОДСКИЙ ДЕТСКИЙ САД"</t>
  </si>
  <si>
    <t>ЧереповецкийМДОУ "ЯСНОПОЛЯНСКИЙ ДЕТСКИЙ САД"</t>
  </si>
  <si>
    <t>ШекснинскийМОУ "ЦЕНТР ОБРАЗОВАНИЯ ИМ. Н. К. РОЗОВА"</t>
  </si>
  <si>
    <t>ШекснинскийМОУ "ЧАРОМСКАЯ ШКОЛА"</t>
  </si>
  <si>
    <t>ШекснинскийМДОУ "ДЕТСКИЙ САД "ЖАР-ПТИЦА"</t>
  </si>
  <si>
    <t>ШекснинскийМДОУ "ДЕТСКИЙ САД "КОРАБЛИК"</t>
  </si>
  <si>
    <t>ШекснинскийМДОУ "ДЕТСКИЙ САД "СВЕТЛЯЧОК"</t>
  </si>
  <si>
    <t>ШекснинскийМДОУ "ДЕТСКИЙ САД "СКАЗКА"</t>
  </si>
  <si>
    <t>ШекснинскийМДОУ "ЦЕНТР РАЗВИТИЯ РЕБЕНКА - ДЕТСКИЙ САД "АНТОШКА"</t>
  </si>
  <si>
    <t>ШекснинскийМДОУ "ЦЕНТР РАЗВИТИЯ РЕБЕНКА - Д/С "ГУСЕЛЬКИ"</t>
  </si>
  <si>
    <t>г.ВологдаМОУ "СОШ № 19"</t>
  </si>
  <si>
    <t>г.ВологдаМБОУ "СРЕДНЯЯ ОБЩЕОБРАЗОВАТЕЛЬНАЯ ШКОЛА №22 ИМ.Ф.Я.ФЕДУЛОВА"</t>
  </si>
  <si>
    <t>г.ВологдаМОУ № 98 "ХРУСТАЛИК"</t>
  </si>
  <si>
    <t>г.ВологдаМБДОУ "ДЕТСКИЙ САД  № 1 "КАРАМЕЛЬ"</t>
  </si>
  <si>
    <t>г.ВологдаМАДОУ "ДЕТСКИЙ САД № 100 "ВЕРБУШКА"</t>
  </si>
  <si>
    <t>г.ВологдаМДОУ № 101 "МАШЕНЬКА"</t>
  </si>
  <si>
    <t>г.ВологдаМДОУ №102</t>
  </si>
  <si>
    <t>г.ВологдаМДОУ "ДЕТСКИЙ САД № 103 "ПОТЕШКА"</t>
  </si>
  <si>
    <t>г.ВологдаМДОУ №104 "АЛЕНЬКИЙ ЦВЕТОЧЕК"</t>
  </si>
  <si>
    <t>г.ВологдаМДОУ №105 "ПОЛЯНКА"</t>
  </si>
  <si>
    <t>г.ВологдаМДОУ № 106 "ЗОЛОТОЙ КЛЮЧИК"</t>
  </si>
  <si>
    <t>г.ВологдаМДОУ "ДЕТСКИЙ САД № 107 "ЛУКОМОРЬЕ"</t>
  </si>
  <si>
    <t>г.ВологдаМБДОУ № 109 "БУКВАРЁНОК"</t>
  </si>
  <si>
    <t>г.ВологдаМДОУ "ДЕТСКИЙ САД № 11 "ДЮЙМОВОЧКА"</t>
  </si>
  <si>
    <t>г.ВологдаМДОУ № 110 "АИСТЕНОК"</t>
  </si>
  <si>
    <t>г.ВологдаМДОУ № 111 "МЕДВЕЖОНОК"</t>
  </si>
  <si>
    <t>г.ВологдаМБДОУ № 112 "ЗОЛОТАЯ РЫБКА"</t>
  </si>
  <si>
    <t>г.ВологдаМБДОУ № 114 "СОЛНЕЧНЫЙ ГОРОД"</t>
  </si>
  <si>
    <t>г.ВологдаМАДОУ № 115 "АКВАРЕЛЬ"</t>
  </si>
  <si>
    <t>г.ВологдаМБДОУ № 116 "ЗДОРОВЯЧОК"</t>
  </si>
  <si>
    <t>г.ВологдаМАДОУ "Детский сад №117 "Капелька"</t>
  </si>
  <si>
    <t>г.ВологдаМАДОУ "Детский сад №118 "Звездочка"</t>
  </si>
  <si>
    <t>г.ВологдаМДОУ № 12 "РОМАШКА"</t>
  </si>
  <si>
    <t>г.ВологдаМДОУ № 15 "ТЕРЕМОК"</t>
  </si>
  <si>
    <t>г.ВологдаМДОУ № 20 "ОДУВАНЧИК"</t>
  </si>
  <si>
    <t>г.ВологдаМДОУ "ДЕТСКИЙ САД № 21"</t>
  </si>
  <si>
    <t>г.ВологдаМАДОУ №22 "ЛАСТОЧКА"</t>
  </si>
  <si>
    <t>г.ВологдаМДОУ "ДЕТСКИЙ САД № 25 "УЛЫБКА"</t>
  </si>
  <si>
    <t>г.ВологдаМДОУ № 26</t>
  </si>
  <si>
    <t>г.ВологдаМДОУ "ДЕТСКИЙ САД № 3 "ВОРОБУШЕК"</t>
  </si>
  <si>
    <t>г.ВологдаМДОУ "ДЕТСКИЙ САД № 31"</t>
  </si>
  <si>
    <t>г.ВологдаМДОУ №32 "РЯБИНКА"</t>
  </si>
  <si>
    <t>г.ВологдаМБДОУ "ДЕТСКИЙ САД № 36 "ВАСИЛЁК"</t>
  </si>
  <si>
    <t>г.ВологдаМДОУ "ДЕТСКИЙ САД № 38 "КРАСНАЯ ШАПОЧКА"</t>
  </si>
  <si>
    <t>г.ВологдаМБДОУ "ДЕТСКИЙ САД № 39 "ЛЕНОК"</t>
  </si>
  <si>
    <t>г.ВологдаМДОУ № 40 "БЕРЁЗКА"</t>
  </si>
  <si>
    <t>г.ВологдаМДОУ № 41 "ВЕТЕРОК"</t>
  </si>
  <si>
    <t>г.ВологдаМДОУ № 43 "РУЧЕЁК"</t>
  </si>
  <si>
    <t>г.ВологдаМДОУ №44 "ФИАЛОЧКА"</t>
  </si>
  <si>
    <t>г.ВологдаМБДОУ "ДЕТСКИЙ САД № 45 "БУРАТИНО"</t>
  </si>
  <si>
    <t>г.ВологдаМДОУ № 46 "ЗОЛОТОЙ ПЕТУШОК"</t>
  </si>
  <si>
    <t>г.ВологдаМДОУ "ДЕТСКИЙ САД № 49"</t>
  </si>
  <si>
    <t>г.ВологдаМДОУ №52 "РОДНИЧОК"</t>
  </si>
  <si>
    <t>г.ВологдаМДОУ №55 "СЕВЕРЯНОЧКА"</t>
  </si>
  <si>
    <t>г.ВологдаМДОУ № 56</t>
  </si>
  <si>
    <t>г.ВологдаМДОУ № 57</t>
  </si>
  <si>
    <t>г.ВологдаМДОУ № 58</t>
  </si>
  <si>
    <t>г.ВологдаМДОУ № 6 "ЧЕБУРАШКА"</t>
  </si>
  <si>
    <t>г.ВологдаМДОУ № 62 "РЯБИНУШКА"</t>
  </si>
  <si>
    <t>г.ВологдаМДОУ "ДЕТСКИЙ САД №63 "ЗОЛУШКА"</t>
  </si>
  <si>
    <t>г.ВологдаМДОУ № 65</t>
  </si>
  <si>
    <t>г.ВологдаМДОУ № 66</t>
  </si>
  <si>
    <t>г.ВологдаМДОУ "ДЕТСКИЙ САД № 67 "ЯБЛОНЬКА"</t>
  </si>
  <si>
    <t>г.ВологдаМДОУ "ДЕТСКИЙ САД № 7 "ЯГОДКА"</t>
  </si>
  <si>
    <t>г.ВологдаМДОУ № 70 "КАЛИНКА"</t>
  </si>
  <si>
    <t>г.ВологдаМДОУ "ДЕТСКИЙ САД № 74 "БЕЛОЧКА"</t>
  </si>
  <si>
    <t>г.ВологдаМДОУ "ДЕТСКИЙ САД № 77 "ЗЕМЛЯНИЧКА"</t>
  </si>
  <si>
    <t>г.ВологдаМДОУ № 80 "ГНОМИК"</t>
  </si>
  <si>
    <t>г.ВологдаМДОУ № 83 "ВИШЕНКА"</t>
  </si>
  <si>
    <t>г.ВологдаМДОУ № 84 "ТОПОЛЁК"</t>
  </si>
  <si>
    <t>г.ВологдаМДОУ "ДЕТСКИЙ САД № 85 "ПОДСНЕЖНИК"</t>
  </si>
  <si>
    <t>г.ВологдаМДОУ "ДЕТСКИЙ САД №86 "ЛАДУШКИ"</t>
  </si>
  <si>
    <t>г.ВологдаМДОУ № 88 "ИСКОРКА"</t>
  </si>
  <si>
    <t>г.ВологдаМДОУ № 89</t>
  </si>
  <si>
    <t>г.ВологдаМДОУ № 90 "ЗОЛОТОЙ КЛЮЧИК"</t>
  </si>
  <si>
    <t>г.ВологдаМДОУ № 91 "РОСИНКА"</t>
  </si>
  <si>
    <t>г.ВологдаМДОУ "ДЕТСКИЙ САД № 92 "ИВУШКА"</t>
  </si>
  <si>
    <t>г.ВологдаМДОУ № 94 "ЁЛОЧКА"</t>
  </si>
  <si>
    <t>г.ВологдаМДОУ "ДЕТСКИЙ САД № 95 "СКАЗКА"</t>
  </si>
  <si>
    <t>г.ВологдаМДОУ № 96 "СОЛОВУШКА"</t>
  </si>
  <si>
    <t>г.ВологдаМАДОУ "ДЕТСКИЙ САД №108 "ГНЕЗДЫШКО"</t>
  </si>
  <si>
    <t>г.ВологдаМДОУ № 27 "АНТОШКА"</t>
  </si>
  <si>
    <t>г.ВологдаМДОУ № 30</t>
  </si>
  <si>
    <t>г.ВологдаМДОУ  "ЦЕНТР РАЗВИТИЯ РЕБЕНКА - ДЕТСКИЙ САД № 33 "КОЛОСОК"</t>
  </si>
  <si>
    <t>г.ВологдаМДОУ № 51 "БЕЛОСНЕЖКА"</t>
  </si>
  <si>
    <t>г.ВологдаМДОУ "ЦРР-ДЕТСКИЙ САД № 73 "СВЕТЛАНА"</t>
  </si>
  <si>
    <t>г.ВологдаМДОУ № 79 "ЛУЧИК"</t>
  </si>
  <si>
    <t>г.ВологдаМДОУ № 99 "ПОЧЕМУЧКА"</t>
  </si>
  <si>
    <t>г.ВологдаЧУДО "ДЕТСКИЙ САД "МАЛЫШ"</t>
  </si>
  <si>
    <t>г.ВологдаЧДОУ "ДЕТСКИЙ САД "РОСТ-ПЛЮС"</t>
  </si>
  <si>
    <t>г.ВологдаЧДОУ «ДЕТСКИЙ САД «ТРАЕКТОРИЯ РАЗВИТИЯ»</t>
  </si>
  <si>
    <t>г.ВологдаДЕТСКИЙ САД № 79 ОАО "РЖД"</t>
  </si>
  <si>
    <t>г.ЧереповецМАОУ "ОБРАЗОВАТЕЛЬНЫЙ ЦЕНТР № 36"</t>
  </si>
  <si>
    <t>г.ЧереповецМАОУ "ЦЕНТР ОБРАЗОВАНИЯ № 12"</t>
  </si>
  <si>
    <t>г.ЧереповецМАОУ "ЦЕНТР ОБРАЗОВАНИЯ № 29"</t>
  </si>
  <si>
    <t>г.ЧереповецМАОУ "ЦЕНТР ОБРАЗОВАНИЯ № 32"</t>
  </si>
  <si>
    <t>г.ЧереповецМАОУ "ЦЕНТР ОБРАЗОВАНИЯ № 44"</t>
  </si>
  <si>
    <t>МАДОУ "ДЕТСКИЙ САД № 1"</t>
  </si>
  <si>
    <t>г.ЧереповецМАДОУ "ДЕТСКИЙ САД № 1"</t>
  </si>
  <si>
    <t>г.ЧереповецМАДОУ "ДЕТСКИЙ САД № 10"</t>
  </si>
  <si>
    <t>МАДОУ "ДЕТСКИЙ САД № 102"</t>
  </si>
  <si>
    <t>г.ЧереповецМАДОУ "ДЕТСКИЙ САД № 102"</t>
  </si>
  <si>
    <t>МАДОУ "ДЕТСКИЙ САД № 103"</t>
  </si>
  <si>
    <t>г.ЧереповецМАДОУ "ДЕТСКИЙ САД № 103"</t>
  </si>
  <si>
    <t>г.ЧереповецМАДОУ "ДЕТСКИЙ САД № 104"</t>
  </si>
  <si>
    <t>г.ЧереповецМАДОУ "ДЕТСКИЙ САД № 106"</t>
  </si>
  <si>
    <t>МАДОУ "ДЕТСКИЙ САД № 107"</t>
  </si>
  <si>
    <t>г.ЧереповецМАДОУ "ДЕТСКИЙ САД № 107"</t>
  </si>
  <si>
    <t>г.ЧереповецМАДОУ "ДЕТСКИЙ САД № 109"</t>
  </si>
  <si>
    <t>г.ЧереповецМАДОУ "ДЕТСКИЙ САД № 110"</t>
  </si>
  <si>
    <t>г.ЧереповецМАДОУ "ДЕТСКИЙ САД  № 111"</t>
  </si>
  <si>
    <t>г.ЧереповецМАДОУ "ДЕТСКИЙ САД № 112"</t>
  </si>
  <si>
    <t>МАДОУ "ДЕТСКИЙ САД № 113"</t>
  </si>
  <si>
    <t>г.ЧереповецМАДОУ "ДЕТСКИЙ САД № 113"</t>
  </si>
  <si>
    <t>г.ЧереповецМАДОУ "ДЕТСКИЙ САД № 114"</t>
  </si>
  <si>
    <t>г.ЧереповецМАДОУ "ДЕТСКИЙ САД № 115"</t>
  </si>
  <si>
    <t>г.ЧереповецМАДОУ "ДЕТСКИЙ САД № 116"</t>
  </si>
  <si>
    <t>МАДОУ "ДЕТСКИЙ САД № 118"</t>
  </si>
  <si>
    <t>г.ЧереповецМАДОУ "ДЕТСКИЙ САД № 118"</t>
  </si>
  <si>
    <t>г.ЧереповецМАДОУ "ДЕТСКИЙ САД № 119"</t>
  </si>
  <si>
    <t>МАДОУ "ДЕТСКИЙ САД № 12"</t>
  </si>
  <si>
    <t>г.ЧереповецМАДОУ "ДЕТСКИЙ САД № 12"</t>
  </si>
  <si>
    <t>г.ЧереповецМАДОУ "ДЕТСКИЙ САД № 121"</t>
  </si>
  <si>
    <t>МАДОУ "ДЕТСКИЙ САД № 122"</t>
  </si>
  <si>
    <t>г.ЧереповецМАДОУ "ДЕТСКИЙ САД № 122"</t>
  </si>
  <si>
    <t>МАДОУ "ДЕТСКИЙ САД № 123"</t>
  </si>
  <si>
    <t>г.ЧереповецМАДОУ "ДЕТСКИЙ САД № 123"</t>
  </si>
  <si>
    <t>г.ЧереповецМАДОУ "ДЕТСКИЙ САД № 124"</t>
  </si>
  <si>
    <t>г.ЧереповецМАДОУ "ДЕТСКИЙ САД № 125"</t>
  </si>
  <si>
    <t>МАДОУ "ДЕТСКИЙ САД № 126"</t>
  </si>
  <si>
    <t>г.ЧереповецМАДОУ "ДЕТСКИЙ САД № 126"</t>
  </si>
  <si>
    <t>г.ЧереповецМАДОУ "ДЕТСКИЙ САД № 127"</t>
  </si>
  <si>
    <t>МАДОУ "ДЕТСКИЙ САД № 128"</t>
  </si>
  <si>
    <t>г.ЧереповецМАДОУ "ДЕТСКИЙ САД № 128"</t>
  </si>
  <si>
    <t>г.ЧереповецМАДОУ "ДЕТСКИЙ САД № 129"</t>
  </si>
  <si>
    <t>г.ЧереповецМАДОУ "ДЕТСКИЙ САД № 13"</t>
  </si>
  <si>
    <t>г.ЧереповецМАДОУ "ДЕТСКИЙ САД № 130"</t>
  </si>
  <si>
    <t>г.ЧереповецМАДОУ "ДЕТСКИЙ САД № 131"</t>
  </si>
  <si>
    <t>г.ЧереповецМАДОУ "ДЕТСКИЙ САД № 132"</t>
  </si>
  <si>
    <t>г.ЧереповецМАДОУ "ДЕТСКИЙ САД № 15"</t>
  </si>
  <si>
    <t>МАДОУ "ДЕТСКИЙ САД № 16"</t>
  </si>
  <si>
    <t>г.ЧереповецМАДОУ "ДЕТСКИЙ САД № 16"</t>
  </si>
  <si>
    <t>г.ЧереповецМАДОУ "ДЕТСКИЙ САД № 17"</t>
  </si>
  <si>
    <t>г.ЧереповецМАДОУ "ДЕТСКИЙ САД № 19"</t>
  </si>
  <si>
    <t>МАДОУ "ДЕТСКИЙ САД № 21"</t>
  </si>
  <si>
    <t>г.ЧереповецМАДОУ "ДЕТСКИЙ САД № 21"</t>
  </si>
  <si>
    <t>г.ЧереповецМАДОУ "ДЕТСКИЙ САД № 23"</t>
  </si>
  <si>
    <t>МАДОУ "ДЕТСКИЙ САД № 24"</t>
  </si>
  <si>
    <t>г.ЧереповецМАДОУ "ДЕТСКИЙ САД № 24"</t>
  </si>
  <si>
    <t>г.ЧереповецМАДОУ "ДЕТСКИЙ САД № 26"</t>
  </si>
  <si>
    <t>МАДОУ "ДЕТСКИЙ САД № 29"</t>
  </si>
  <si>
    <t>г.ЧереповецМАДОУ "ДЕТСКИЙ САД № 29"</t>
  </si>
  <si>
    <t>МАДОУ "ДЕТСКИЙ САД № 3"</t>
  </si>
  <si>
    <t>г.ЧереповецМАДОУ "ДЕТСКИЙ САД № 3"</t>
  </si>
  <si>
    <t>г.ЧереповецМАДОУ "ДЕТСКИЙ САД № 30"</t>
  </si>
  <si>
    <t>г.ЧереповецМАДОУ "ДЕТСКИЙ САД № 33"</t>
  </si>
  <si>
    <t>г.ЧереповецМАДОУ "ДЕТСКИЙ САД № 36"</t>
  </si>
  <si>
    <t>г.ЧереповецМАДОУ "ДЕТСКИЙ САД № 37"</t>
  </si>
  <si>
    <t>г.ЧереповецМАДОУ "ДЕТСКИЙ САД № 38"</t>
  </si>
  <si>
    <t>МАДОУ "ДЕТСКИЙ САД № 39"</t>
  </si>
  <si>
    <t>г.ЧереповецМАДОУ "ДЕТСКИЙ САД № 39"</t>
  </si>
  <si>
    <t>162626, ВОЛОГОДСКАЯ ОБЛАСТЬ, ЧЕРЕПОВЕЦ Г, ЛЕНИНГРАДСКАЯ УЛ, 42</t>
  </si>
  <si>
    <t>г.ЧереповецМАДОУ "ДЕТСКИЙ САД № 4"</t>
  </si>
  <si>
    <t>г.ЧереповецМАДОУ "ДЕТСКИЙ САД № 46"</t>
  </si>
  <si>
    <t>г.ЧереповецМАДОУ "ДЕТСКИЙ САД № 5"</t>
  </si>
  <si>
    <t>МАДОУ "ДЕТСКИЙ САД № 55"</t>
  </si>
  <si>
    <t>г.ЧереповецМАДОУ "ДЕТСКИЙ САД № 55"</t>
  </si>
  <si>
    <t>МАДОУ "ДЕТСКИЙ САД № 59"</t>
  </si>
  <si>
    <t>г.ЧереповецМАДОУ "ДЕТСКИЙ САД № 59"</t>
  </si>
  <si>
    <t>МАДОУ "ДЕТСКИЙ САД № 6"</t>
  </si>
  <si>
    <t>г.ЧереповецМАДОУ "ДЕТСКИЙ САД № 6"</t>
  </si>
  <si>
    <t>г.ЧереповецМАДОУ "ДЕТСКИЙ САД № 60"</t>
  </si>
  <si>
    <t>МАДОУ "ДЕТСКИЙ САД № 62"</t>
  </si>
  <si>
    <t>г.ЧереповецМАДОУ "ДЕТСКИЙ САД № 62"</t>
  </si>
  <si>
    <t>г.ЧереповецМАДОУ "ДЕТСКИЙ САД № 63"</t>
  </si>
  <si>
    <t>г.ЧереповецМАДОУ "ДЕТСКИЙ САД № 65"</t>
  </si>
  <si>
    <t>МАДОУ "ДЕТСКИЙ САД № 71"</t>
  </si>
  <si>
    <t>г.ЧереповецМАДОУ "ДЕТСКИЙ САД № 71"</t>
  </si>
  <si>
    <t>МАДОУ "ДЕТСКИЙ САД № 72"</t>
  </si>
  <si>
    <t>г.ЧереповецМАДОУ "ДЕТСКИЙ САД № 72"</t>
  </si>
  <si>
    <t>МАДОУ "ДЕТСКИЙ САД № 75"</t>
  </si>
  <si>
    <t>г.ЧереповецМАДОУ "ДЕТСКИЙ САД № 75"</t>
  </si>
  <si>
    <t>МАДОУ "ДЕТСКИЙ САД № 76"</t>
  </si>
  <si>
    <t>г.ЧереповецМАДОУ "ДЕТСКИЙ САД № 76"</t>
  </si>
  <si>
    <t>г.ЧереповецМАДОУ "ДЕТСКИЙ САД № 77"</t>
  </si>
  <si>
    <t>г.ЧереповецМАДОУ "ДЕТСКИЙ САД № 78"</t>
  </si>
  <si>
    <t>г.ЧереповецМАДОУ "ДЕТСКИЙ САД № 8"</t>
  </si>
  <si>
    <t>МАДОУ "ДЕТСКИЙ САД № 80"</t>
  </si>
  <si>
    <t>г.ЧереповецМАДОУ "ДЕТСКИЙ САД № 80"</t>
  </si>
  <si>
    <t>МАДОУ "ДЕТСКИЙ САД № 81"</t>
  </si>
  <si>
    <t>г.ЧереповецМАДОУ "ДЕТСКИЙ САД № 81"</t>
  </si>
  <si>
    <t>г.ЧереповецМАДОУ "ДЕТСКИЙ САД № 83"</t>
  </si>
  <si>
    <t>МАДОУ "ДЕТСКИЙ САД № 85"</t>
  </si>
  <si>
    <t>г.ЧереповецМАДОУ "ДЕТСКИЙ САД № 85"</t>
  </si>
  <si>
    <t>МАДОУ "ДЕТСКИЙ САД № 86"</t>
  </si>
  <si>
    <t>г.ЧереповецМАДОУ "ДЕТСКИЙ САД № 86"</t>
  </si>
  <si>
    <t>г.ЧереповецМАДОУ "ДЕТСКИЙ САД № 9"</t>
  </si>
  <si>
    <t>МАДОУ "ДЕТСКИЙ САД № 90"</t>
  </si>
  <si>
    <t>г.ЧереповецМАДОУ "ДЕТСКИЙ САД № 90"</t>
  </si>
  <si>
    <t>МАДОУ "ДЕТСКИЙ САД № 92"</t>
  </si>
  <si>
    <t>г.ЧереповецМАДОУ "ДЕТСКИЙ САД № 92"</t>
  </si>
  <si>
    <t>МАДОУ  "ДЕТСКИЙ САД № 93"</t>
  </si>
  <si>
    <t>г.ЧереповецМАДОУ  "ДЕТСКИЙ САД № 93"</t>
  </si>
  <si>
    <t>г.ЧереповецМАДОУ "ДЕТСКИЙ САД № 98"</t>
  </si>
  <si>
    <t>г.ЧереповецЧДОУ "ДЕТСКИЙ САД  "БАКУША"</t>
  </si>
  <si>
    <t>г.ЧереповецЧНДОУ "ДЕТСКИЙ САД "РАДУГА ДЕТСТВА"</t>
  </si>
  <si>
    <t>Внимание!!! Ваша организация не заполняет этот раздел!!!</t>
  </si>
  <si>
    <t>Раздел 1 графа 03 Стр. 105= "1" или "2" только если Раздел 1 графа 03  стр. 101 = "5" (дошкольная образовательная организация)</t>
  </si>
  <si>
    <t>Карельский</t>
  </si>
  <si>
    <t>Мокшанский</t>
  </si>
  <si>
    <t>Эрзянский</t>
  </si>
  <si>
    <t>Руководитель (ФИО)</t>
  </si>
  <si>
    <t>ЧДОУ "СЕНСОРИКА"</t>
  </si>
  <si>
    <t>г.ВологдаЧДОУ "СЕНСОРИКА"</t>
  </si>
  <si>
    <t>БОУ КМР "ФЕРАПОНТОВСКАЯ ОШ"</t>
  </si>
  <si>
    <t>КирилловскийБОУ КМР "ФЕРАПОНТОВСКАЯ ОШ"</t>
  </si>
  <si>
    <t>161111, ВОЛОГОДСКАЯ ОБЛАСТЬ, КИРИЛЛОВСКИЙ РАЙОН, НИКОЛОТОРЖСКОЕ С/П, НИКОЛЬСКИЙ ТОРЖОК С, ЗАХАРЬИНСКАЯ УЛ, 15А</t>
  </si>
  <si>
    <t>за 2023 год</t>
  </si>
  <si>
    <t>Приказ Росстата:
Об утверждении формы
от 31.07.2023 N 363
О внесении изменений (при наличии)</t>
  </si>
  <si>
    <t>620</t>
  </si>
  <si>
    <t>04.12.2023</t>
  </si>
  <si>
    <t>Раздел 3. Язык обучения и воспитания, человек (на конец отчетного года)</t>
  </si>
  <si>
    <r>
      <t xml:space="preserve">Раздел 9. Распределение персонала по уровню образования и полу, человек
</t>
    </r>
    <r>
      <rPr>
        <sz val="14"/>
        <color indexed="8"/>
        <rFont val="Calibri"/>
        <family val="2"/>
      </rPr>
      <t>(без внешних совместителей и работавших по договорам гражданско-правового характера; на конец отчетного года)</t>
    </r>
  </si>
  <si>
    <t>Численность работников - всего (сумма строк 802, 806, 819, 822)</t>
  </si>
  <si>
    <t xml:space="preserve">  из них (из гр.4)
педагогическое</t>
  </si>
  <si>
    <r>
      <t xml:space="preserve">Раздел 1. Сведения об организации 
</t>
    </r>
    <r>
      <rPr>
        <sz val="12"/>
        <color indexed="8"/>
        <rFont val="Calibri"/>
        <family val="2"/>
      </rPr>
      <t>(на конец отчетного года)</t>
    </r>
  </si>
  <si>
    <r>
      <t xml:space="preserve">Раздел 2. Режим работы групп и численность воспитанников в них 
</t>
    </r>
    <r>
      <rPr>
        <sz val="12"/>
        <color indexed="8"/>
        <rFont val="Calibri"/>
        <family val="2"/>
      </rPr>
      <t>(на конец отчетного года)</t>
    </r>
  </si>
  <si>
    <r>
      <t xml:space="preserve">Раздел 3. Язык обучения и воспитания, </t>
    </r>
    <r>
      <rPr>
        <b/>
        <sz val="14"/>
        <color indexed="8"/>
        <rFont val="Calibri"/>
        <family val="2"/>
      </rPr>
      <t xml:space="preserve">человек </t>
    </r>
    <r>
      <rPr>
        <sz val="12"/>
        <color indexed="8"/>
        <rFont val="Calibri"/>
        <family val="2"/>
      </rPr>
      <t xml:space="preserve">
(на конец отчетного года)</t>
    </r>
  </si>
  <si>
    <r>
      <t xml:space="preserve">Раздел 4. Распределение групп по направленности и возрасту детей, единица 
</t>
    </r>
    <r>
      <rPr>
        <sz val="12"/>
        <color indexed="8"/>
        <rFont val="Calibri"/>
        <family val="2"/>
      </rPr>
      <t>(на конец отчетного года)</t>
    </r>
  </si>
  <si>
    <r>
      <t xml:space="preserve">Раздел 5. Распределение мест в группах по направленности и возрасту детей, единица 
</t>
    </r>
    <r>
      <rPr>
        <sz val="12"/>
        <color indexed="8"/>
        <rFont val="Calibri"/>
        <family val="2"/>
      </rPr>
      <t>(на конец отчетного года)</t>
    </r>
  </si>
  <si>
    <r>
      <t xml:space="preserve">Раздел 6. Численность воспитанников в группах, человек 
</t>
    </r>
    <r>
      <rPr>
        <sz val="12"/>
        <color indexed="8"/>
        <rFont val="Calibri"/>
        <family val="2"/>
      </rPr>
      <t>(на конец отчетного периода)</t>
    </r>
  </si>
  <si>
    <r>
      <t xml:space="preserve">Раздел 8. Движение работников 
</t>
    </r>
    <r>
      <rPr>
        <sz val="14"/>
        <color indexed="8"/>
        <rFont val="Calibri"/>
        <family val="2"/>
      </rPr>
      <t>(графы 3,4,5,13 заполняются с двумя десятичными знаками)</t>
    </r>
  </si>
  <si>
    <t>педагогические работники -  всего (сумма строк 807-818)</t>
  </si>
  <si>
    <t>РУК РАБ</t>
  </si>
  <si>
    <t>РУК</t>
  </si>
  <si>
    <t>ЗАМ РУК</t>
  </si>
  <si>
    <t>РУК ФИЛ</t>
  </si>
  <si>
    <t>УЧ ВСП</t>
  </si>
  <si>
    <t>ИНОЙ</t>
  </si>
  <si>
    <t>Численность работников по р.8</t>
  </si>
  <si>
    <t>из них (из гр.3) имеют образование</t>
  </si>
  <si>
    <t xml:space="preserve">  из них (из гр.6) педагогическое</t>
  </si>
  <si>
    <t>высшую</t>
  </si>
  <si>
    <t>первую</t>
  </si>
  <si>
    <t>из них (из гр.3) имеют квалификационные категории:</t>
  </si>
  <si>
    <r>
      <t xml:space="preserve">Раздел 8. Движение работников
</t>
    </r>
    <r>
      <rPr>
        <sz val="12"/>
        <color indexed="8"/>
        <rFont val="Times New Roman"/>
        <family val="1"/>
      </rPr>
      <t>(графы 3,4,5 и 13 заполняются с двумя десятичными знаками)</t>
    </r>
  </si>
  <si>
    <r>
      <t xml:space="preserve">Раздел 9. Распределение персонала по уровню образования и полу, человек
</t>
    </r>
    <r>
      <rPr>
        <sz val="12"/>
        <color indexed="8"/>
        <rFont val="Times New Roman"/>
        <family val="1"/>
      </rPr>
      <t>(без внешних совместителей и работавших по договорам гражданско-правового характера; на конец отчетного года)</t>
    </r>
  </si>
  <si>
    <t>Численность воспитанников по разделу 3</t>
  </si>
  <si>
    <t>Численность работников
по р.8</t>
  </si>
  <si>
    <t>Численность работников по р.10</t>
  </si>
  <si>
    <r>
      <t xml:space="preserve">Раздел 11. Распределение персонала по стажу работы, человек 
</t>
    </r>
    <r>
      <rPr>
        <sz val="14"/>
        <color indexed="8"/>
        <rFont val="Calibri"/>
        <family val="2"/>
      </rPr>
      <t>(без внешних совместителей  и  работавших по договорам гражданско-правового характера; на конец отчетного года)</t>
    </r>
  </si>
  <si>
    <r>
      <t xml:space="preserve">Раздел 10. Распределение персонала  по возрасту, человек
</t>
    </r>
    <r>
      <rPr>
        <sz val="14"/>
        <color indexed="8"/>
        <rFont val="Calibri"/>
        <family val="2"/>
      </rPr>
      <t>(без внешних совместителей и работавших по договорам гражданско-правового характера)</t>
    </r>
  </si>
  <si>
    <r>
      <t xml:space="preserve">Раздел 10. Распределение персонала  по возрасту, человек
</t>
    </r>
    <r>
      <rPr>
        <sz val="12"/>
        <color indexed="8"/>
        <rFont val="Times New Roman"/>
        <family val="1"/>
      </rPr>
      <t>(без внешних совместителей и работавших по договорам гражданско-правового характера)</t>
    </r>
  </si>
  <si>
    <r>
      <t xml:space="preserve">Раздел 11. Распределение персонала по стажу работы, человек
</t>
    </r>
    <r>
      <rPr>
        <sz val="12"/>
        <color indexed="8"/>
        <rFont val="Times New Roman"/>
        <family val="1"/>
      </rPr>
      <t>(без внешних совместителей  и  работавших по договорам гражданско-правового характера; на конец отчетного года)</t>
    </r>
  </si>
  <si>
    <r>
      <t xml:space="preserve">Раздел 12. Численность внешних совместителей и работаюших по договорам гражданско-правового характера, человек 
</t>
    </r>
    <r>
      <rPr>
        <sz val="12"/>
        <color indexed="8"/>
        <rFont val="Times New Roman"/>
        <family val="1"/>
      </rPr>
      <t>(на конец отчетного года)</t>
    </r>
  </si>
  <si>
    <r>
      <t xml:space="preserve">Раздел 12. Численность внешних совместителей и работаюших по договорам гражданско-правового характера, человек 
</t>
    </r>
    <r>
      <rPr>
        <sz val="14"/>
        <color indexed="8"/>
        <rFont val="Calibri"/>
        <family val="2"/>
      </rPr>
      <t>(на конец отчетного года)</t>
    </r>
  </si>
  <si>
    <r>
      <t xml:space="preserve">Раздел 13. Характеристика здания (зданий) и помещений организации, единица 
</t>
    </r>
    <r>
      <rPr>
        <sz val="14"/>
        <color indexed="8"/>
        <rFont val="Calibri"/>
        <family val="2"/>
      </rPr>
      <t xml:space="preserve">(на конец отчетного года)
</t>
    </r>
    <r>
      <rPr>
        <sz val="12"/>
        <color indexed="8"/>
        <rFont val="Calibri"/>
        <family val="2"/>
      </rPr>
      <t xml:space="preserve"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 
индивидуальный предприниматель с видом экономической деятельности по ОКВЭД2 ОК 029-2014 (КДЕС Ред.2) "Образование дошкольное" (код </t>
    </r>
    <r>
      <rPr>
        <u val="single"/>
        <sz val="12"/>
        <color indexed="8"/>
        <rFont val="Calibri"/>
        <family val="2"/>
      </rPr>
      <t>85.11</t>
    </r>
    <r>
      <rPr>
        <sz val="12"/>
        <color indexed="8"/>
        <rFont val="Calibri"/>
        <family val="2"/>
      </rPr>
      <t>)</t>
    </r>
  </si>
  <si>
    <t>Из них (из гр. 3) число зданий с максимальной скоростью доступа к Интернету</t>
  </si>
  <si>
    <t xml:space="preserve">Доступ
к Интернету не имеет
</t>
  </si>
  <si>
    <r>
      <t xml:space="preserve">Раздел 13. Характеристика здания (зданий) и помещений организации, единица
</t>
    </r>
    <r>
      <rPr>
        <sz val="16"/>
        <color indexed="8"/>
        <rFont val="Times New Roman"/>
        <family val="1"/>
      </rPr>
      <t xml:space="preserve">(на конец отчетного года)
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 индивидуальный предприниматель с видом экономической деятельности по ОКВЭД2 ОК 029-2014 (КДЕС Ред.2) "Образование дошкольное" (код </t>
    </r>
    <r>
      <rPr>
        <u val="single"/>
        <sz val="16"/>
        <color indexed="8"/>
        <rFont val="Times New Roman"/>
        <family val="1"/>
      </rPr>
      <t>85.11</t>
    </r>
    <r>
      <rPr>
        <sz val="16"/>
        <color indexed="8"/>
        <rFont val="Times New Roman"/>
        <family val="1"/>
      </rPr>
      <t>)</t>
    </r>
  </si>
  <si>
    <t xml:space="preserve"> Из них (из гр. 3) число зданий с максимальной скоростью доступа к Интернету</t>
  </si>
  <si>
    <r>
      <t xml:space="preserve">Раздел 14. Характеристика материала стен зданий (помещений) дошкольной образовательной организации, единица
</t>
    </r>
    <r>
      <rPr>
        <sz val="14"/>
        <color indexed="8"/>
        <rFont val="Calibri"/>
        <family val="2"/>
      </rPr>
      <t xml:space="preserve">(на конец отчетного года)
</t>
    </r>
    <r>
      <rPr>
        <sz val="12"/>
        <color indexed="8"/>
        <rFont val="Calibri"/>
        <family val="2"/>
      </rPr>
      <t>(раздел заполняет только организация дошкольного образования, являющаяся самостоятельным юридическим лицом
(с учетом обособленных подразделений (филиалов) с видом экономической деятельности по ОКВЭД2 ОК 029-2014 (КДЕС Ред.2) «Образование дошкольное» (код 85.11)</t>
    </r>
  </si>
  <si>
    <t>Всего зданий (помещений) дошкольной образовательной организации
(сумма граф 4-11)</t>
  </si>
  <si>
    <t>в том числе  материал стен зданий (помещений)</t>
  </si>
  <si>
    <t>Всего зданий (помещений) дошкольной образовательной организации
по разделу 13</t>
  </si>
  <si>
    <r>
      <t xml:space="preserve">Раздел 14. Характеристика материала стен зданий (помещений) дошкольной образовательной организации, единица
</t>
    </r>
    <r>
      <rPr>
        <sz val="16"/>
        <color indexed="8"/>
        <rFont val="Times New Roman"/>
        <family val="1"/>
      </rPr>
      <t>(на конец отчетного года)
(раздел заполняет только организация дошкольного образования, являющаяся самостоятельным юридическим лицом
(с учетом обособленных подразделений (филиалов) с видом экономической деятельности по ОКВЭД2 ОК 029-2014 (КДЕС Ред. 2) «Образование дошкольное» (код 85.11)</t>
    </r>
  </si>
  <si>
    <t xml:space="preserve">Здание (помещение) </t>
  </si>
  <si>
    <t>А</t>
  </si>
  <si>
    <t>Б</t>
  </si>
  <si>
    <t>Всего 
зданий (помещений) дошкольной образовательной организации
(сумма граф 4-11)</t>
  </si>
  <si>
    <r>
      <t xml:space="preserve">Раздел 15. Сведения о помещениях организации
</t>
    </r>
    <r>
      <rPr>
        <sz val="12"/>
        <color indexed="8"/>
        <rFont val="Times New Roman"/>
        <family val="1"/>
      </rPr>
      <t xml:space="preserve">(на конец отчетного года)
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 индивидуальный предприниматель с видом экономической деятельности по ОКВЭД2 ОК 029-2014 (КДЕС Ред.2) "Образование дошкольное" (код </t>
    </r>
    <r>
      <rPr>
        <u val="single"/>
        <sz val="12"/>
        <color indexed="8"/>
        <rFont val="Times New Roman"/>
        <family val="1"/>
      </rPr>
      <t>85.11</t>
    </r>
    <r>
      <rPr>
        <sz val="12"/>
        <color indexed="8"/>
        <rFont val="Times New Roman"/>
        <family val="1"/>
      </rPr>
      <t>)</t>
    </r>
  </si>
  <si>
    <r>
      <t xml:space="preserve">Раздел 15. Сведения о помещениях организации 
</t>
    </r>
    <r>
      <rPr>
        <sz val="14"/>
        <color indexed="8"/>
        <rFont val="Calibri"/>
        <family val="2"/>
      </rPr>
      <t>(на конец отчетного года)</t>
    </r>
    <r>
      <rPr>
        <b/>
        <sz val="14"/>
        <color indexed="8"/>
        <rFont val="Calibri"/>
        <family val="2"/>
      </rPr>
      <t xml:space="preserve">
</t>
    </r>
    <r>
      <rPr>
        <sz val="12"/>
        <color indexed="8"/>
        <rFont val="Calibri"/>
        <family val="2"/>
      </rPr>
      <t xml:space="preserve"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 индивидуальный предприниматель с видом экономической деятельности по ОКВЭД2 ОК 029-2014 (КДЕС Ред.2)
"Образование дошкольное" (код </t>
    </r>
    <r>
      <rPr>
        <u val="single"/>
        <sz val="12"/>
        <color indexed="8"/>
        <rFont val="Calibri"/>
        <family val="2"/>
      </rPr>
      <t>85.11</t>
    </r>
    <r>
      <rPr>
        <sz val="12"/>
        <color indexed="8"/>
        <rFont val="Calibri"/>
        <family val="2"/>
      </rPr>
      <t>)</t>
    </r>
  </si>
  <si>
    <r>
      <t xml:space="preserve">Раздел 16. Наличие и использование площадей, квадратный метр (с одним десятичным знаком)
</t>
    </r>
    <r>
      <rPr>
        <sz val="14"/>
        <color indexed="8"/>
        <rFont val="Calibri"/>
        <family val="2"/>
      </rPr>
      <t xml:space="preserve">(на конец отчетного года) 
</t>
    </r>
    <r>
      <rPr>
        <sz val="12"/>
        <color indexed="8"/>
        <rFont val="Calibri"/>
        <family val="2"/>
      </rPr>
      <t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 с видом экономической деятельности по ОКВЭД2 ОК 029-2014 (КДЕС Ред. 2)
«Образование дошкольное» (код 85.11)</t>
    </r>
  </si>
  <si>
    <t xml:space="preserve"> из нее:
площадь зданий (помещений) для учебно-    воспитательных целей</t>
  </si>
  <si>
    <r>
      <t xml:space="preserve">Раздел 16. Наличие и использование площадей, квадратный метр
</t>
    </r>
    <r>
      <rPr>
        <sz val="12"/>
        <color indexed="8"/>
        <rFont val="Times New Roman"/>
        <family val="1"/>
      </rPr>
      <t xml:space="preserve">(на конец отчетного года)
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 индивидуальный предприниматель с видом экономической деятельности по ОКВЭД2 ОК 029-2014 (КДЕС Ред.2) "Образование дошкольное" (код </t>
    </r>
    <r>
      <rPr>
        <u val="single"/>
        <sz val="12"/>
        <color indexed="8"/>
        <rFont val="Times New Roman"/>
        <family val="1"/>
      </rPr>
      <t>85.11</t>
    </r>
    <r>
      <rPr>
        <sz val="12"/>
        <color indexed="8"/>
        <rFont val="Times New Roman"/>
        <family val="1"/>
      </rPr>
      <t>)</t>
    </r>
  </si>
  <si>
    <t xml:space="preserve"> из нее:
площадь зданий (помещений) для для учебно-воспитательных целей</t>
  </si>
  <si>
    <r>
      <t xml:space="preserve">Раздел 17. Техническое оснащение для детей-инвалидов и детей с ОВЗ 
</t>
    </r>
    <r>
      <rPr>
        <sz val="14"/>
        <color indexed="8"/>
        <rFont val="Calibri"/>
        <family val="2"/>
      </rPr>
      <t xml:space="preserve">(на конец отчетного года) 
</t>
    </r>
    <r>
      <rPr>
        <sz val="12"/>
        <color indexed="8"/>
        <rFont val="Calibri"/>
        <family val="2"/>
      </rPr>
      <t xml:space="preserve"> 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 с видом экономической деятельности по ОКВЭД2 ОК 029-2014 (КДЕС Ред. 2)
«Образование дошкольное» (код 85.11)</t>
    </r>
  </si>
  <si>
    <r>
      <t xml:space="preserve">Раздел 18.  Электронные ресурсы дошкольной образовательной организации, единица
</t>
    </r>
    <r>
      <rPr>
        <sz val="14"/>
        <color indexed="8"/>
        <rFont val="Calibri"/>
        <family val="2"/>
      </rPr>
      <t xml:space="preserve">(на конец отчетного года)
</t>
    </r>
    <r>
      <rPr>
        <sz val="12"/>
        <color indexed="8"/>
        <rFont val="Calibri"/>
        <family val="2"/>
      </rPr>
      <t xml:space="preserve"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 индивидуальный предприниматель с видом экономической деятельности по ОКВЭД2 ОК 029-2014 (КДЕС Ред.2) "Образование дошкольное" (код </t>
    </r>
    <r>
      <rPr>
        <u val="single"/>
        <sz val="12"/>
        <color indexed="8"/>
        <rFont val="Calibri"/>
        <family val="2"/>
      </rPr>
      <t>85.11</t>
    </r>
    <r>
      <rPr>
        <sz val="12"/>
        <color indexed="8"/>
        <rFont val="Calibri"/>
        <family val="2"/>
      </rPr>
      <t>)</t>
    </r>
  </si>
  <si>
    <r>
      <t xml:space="preserve">Раздел 19.  Распределение объема средств организации по источникам их получения и видам деятельности, тысяча рублей (с одним десятичным знаком)
</t>
    </r>
    <r>
      <rPr>
        <sz val="12"/>
        <color indexed="8"/>
        <rFont val="Calibri"/>
        <family val="2"/>
      </rPr>
      <t xml:space="preserve"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 индивидуальный предприниматель с видом экономической деятельности по ОКВЭД2 ОК 029-2014 (КДЕС Ред.2) "Образование дошкольное" (код </t>
    </r>
    <r>
      <rPr>
        <u val="single"/>
        <sz val="12"/>
        <color indexed="8"/>
        <rFont val="Calibri"/>
        <family val="2"/>
      </rPr>
      <t>85.11</t>
    </r>
    <r>
      <rPr>
        <sz val="12"/>
        <color indexed="8"/>
        <rFont val="Calibri"/>
        <family val="2"/>
      </rPr>
      <t>)</t>
    </r>
  </si>
  <si>
    <t>Объем поступивших средств (за отчетный период) - всего (сумма строк 1902, 1906-1909)</t>
  </si>
  <si>
    <t>в том числе средства:
бюджетов всех уровней (субсидий) - всего (смумма строк 1903-1905)</t>
  </si>
  <si>
    <t>из них на осуществление образовательной деятельности</t>
  </si>
  <si>
    <t>государственных внебюджетных фондов</t>
  </si>
  <si>
    <t>иностранных источников</t>
  </si>
  <si>
    <t xml:space="preserve">Наличие коллегиального органа </t>
  </si>
  <si>
    <t xml:space="preserve">  в том числе:  
группы компенсирующей направленности
(сумма строк 403, 404, 406-408, 410-412)</t>
  </si>
  <si>
    <t xml:space="preserve">  в том числе:  
группы компенсирующей направленности
(сумма строк 503, 504, 506-508, 510-512)</t>
  </si>
  <si>
    <t xml:space="preserve">  в том числе:  
группы компенсирующей направленности
(сумма строк 603, 604, 606-608, 610-612) </t>
  </si>
  <si>
    <t>В том числе (из гр.3) в группах для детей в возрасте</t>
  </si>
  <si>
    <t>Из них (из гр. 3)</t>
  </si>
  <si>
    <t xml:space="preserve"> в том числе в возрасте, лет
(число полных лет на 1 января следующего за отчетным периодом)</t>
  </si>
  <si>
    <t>до года</t>
  </si>
  <si>
    <t>1 год</t>
  </si>
  <si>
    <t>2 года</t>
  </si>
  <si>
    <t>3 года</t>
  </si>
  <si>
    <t>4 года</t>
  </si>
  <si>
    <t>5 лет</t>
  </si>
  <si>
    <t>7 лет и старше</t>
  </si>
  <si>
    <t xml:space="preserve">Число ставок 
по штату на конец отчет-
ного года, ед 
</t>
  </si>
  <si>
    <t>Фактически занято на конец отчетного года, ед</t>
  </si>
  <si>
    <t>Принято работников в отчетном году, чел</t>
  </si>
  <si>
    <t>Выбыло работников в отчетном году, чел</t>
  </si>
  <si>
    <t>Число вакантных должностей на конец отчетного года, ед</t>
  </si>
  <si>
    <r>
      <t xml:space="preserve">Всего работников 
</t>
    </r>
    <r>
      <rPr>
        <sz val="11"/>
        <color indexed="8"/>
        <rFont val="Calibri"/>
        <family val="2"/>
      </rPr>
      <t>(сумма строк 802, 806, 819, 822)</t>
    </r>
  </si>
  <si>
    <t xml:space="preserve">из них
(из гр.3)
женщины
</t>
  </si>
  <si>
    <r>
      <t xml:space="preserve">Численность работников - всего
</t>
    </r>
    <r>
      <rPr>
        <sz val="11"/>
        <color indexed="8"/>
        <rFont val="Calibri"/>
        <family val="2"/>
      </rPr>
      <t>(сумма строк 902, 906, 919, 922)</t>
    </r>
  </si>
  <si>
    <t>в том числе в возрасте, лет
(число полных лет на 1 января следующего за отчетным года)</t>
  </si>
  <si>
    <r>
      <t xml:space="preserve">Численность работников - всего
</t>
    </r>
    <r>
      <rPr>
        <sz val="11"/>
        <color indexed="8"/>
        <rFont val="Calibri"/>
        <family val="2"/>
      </rPr>
      <t>(сумма строк 1002, 1006, 1019, 1022)</t>
    </r>
  </si>
  <si>
    <t xml:space="preserve"> 65 лет и более</t>
  </si>
  <si>
    <r>
      <t xml:space="preserve">Численность работников - всего
</t>
    </r>
    <r>
      <rPr>
        <sz val="11"/>
        <color indexed="8"/>
        <rFont val="Calibri"/>
        <family val="2"/>
      </rPr>
      <t>(сумма строк 1102, 1106, 1119, 1122)</t>
    </r>
  </si>
  <si>
    <r>
      <rPr>
        <b/>
        <sz val="11"/>
        <color indexed="8"/>
        <rFont val="Calibri"/>
        <family val="2"/>
      </rPr>
      <t>педагогические работники</t>
    </r>
    <r>
      <rPr>
        <sz val="11"/>
        <color indexed="8"/>
        <rFont val="Calibri"/>
        <family val="2"/>
      </rPr>
      <t xml:space="preserve"> -  всего
(сумма строк 1107-1118)</t>
    </r>
  </si>
  <si>
    <r>
      <rPr>
        <b/>
        <sz val="11"/>
        <color indexed="8"/>
        <rFont val="Calibri"/>
        <family val="2"/>
      </rPr>
      <t>педагогические работники</t>
    </r>
    <r>
      <rPr>
        <sz val="11"/>
        <color indexed="8"/>
        <rFont val="Calibri"/>
        <family val="2"/>
      </rPr>
      <t xml:space="preserve"> -  всего
(сумма строк 1007-1018)</t>
    </r>
  </si>
  <si>
    <r>
      <rPr>
        <b/>
        <sz val="11"/>
        <color indexed="8"/>
        <rFont val="Calibri"/>
        <family val="2"/>
      </rPr>
      <t xml:space="preserve">педагогические работники </t>
    </r>
    <r>
      <rPr>
        <sz val="11"/>
        <color indexed="8"/>
        <rFont val="Calibri"/>
        <family val="2"/>
      </rPr>
      <t>-  всего
(сумма строк 907-918)</t>
    </r>
  </si>
  <si>
    <r>
      <rPr>
        <b/>
        <sz val="11"/>
        <color indexed="8"/>
        <rFont val="Calibri"/>
        <family val="2"/>
      </rPr>
      <t>педагогические работники</t>
    </r>
    <r>
      <rPr>
        <sz val="11"/>
        <color indexed="8"/>
        <rFont val="Calibri"/>
        <family val="2"/>
      </rPr>
      <t xml:space="preserve"> -  всего
(сумма строк 807-818)</t>
    </r>
  </si>
  <si>
    <t>Из них -женщины</t>
  </si>
  <si>
    <r>
      <t xml:space="preserve">Численность внешних совместителей - всего
</t>
    </r>
    <r>
      <rPr>
        <sz val="11"/>
        <color indexed="8"/>
        <rFont val="Calibri"/>
        <family val="2"/>
      </rPr>
      <t>(сумма строк 1202, 1203, 1216, 1219)</t>
    </r>
  </si>
  <si>
    <r>
      <rPr>
        <b/>
        <sz val="11"/>
        <color indexed="8"/>
        <rFont val="Calibri"/>
        <family val="2"/>
      </rPr>
      <t xml:space="preserve">педагогические работники </t>
    </r>
    <r>
      <rPr>
        <sz val="11"/>
        <color indexed="8"/>
        <rFont val="Calibri"/>
        <family val="2"/>
      </rPr>
      <t>-  всего
(сумма строк 1204-1215)</t>
    </r>
  </si>
  <si>
    <t>обзорных мультимедийных презентаций о дошкольной образовательной организации, размещенных в сети Интернет (1 – да, 2 – нет)</t>
  </si>
  <si>
    <r>
      <t xml:space="preserve">Раздел 17. Техническое оснащение для детей-инвалидов и детей с ОВЗ 
</t>
    </r>
    <r>
      <rPr>
        <sz val="12"/>
        <rFont val="Times New Roman"/>
        <family val="1"/>
      </rPr>
      <t>(на конец отчетного года) 
 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 с видом экономической деятельности 
по ОКВЭД2 ОК 029-2014 (КДЕС Ред. 2) «Образование дошкольное» (код 85.11)</t>
    </r>
  </si>
  <si>
    <r>
      <t xml:space="preserve">Раздел 18.  Электронные ресурсы дошкольной образовательной организации, единица
</t>
    </r>
    <r>
      <rPr>
        <sz val="12"/>
        <rFont val="Times New Roman"/>
        <family val="1"/>
      </rPr>
      <t>(на конец отчетного года)
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 индивидуальный предприниматель с видом экономической деятельности по ОКВЭД2 ОК 029-2014 (КДЕС Ред.2) "Образование дошкольное" (код 85.11)</t>
    </r>
  </si>
  <si>
    <t>X</t>
  </si>
  <si>
    <r>
      <t xml:space="preserve">Раздел 19.  Распределение объема средств организации по источникам их получения и видам деятельности, тысяча рублей
</t>
    </r>
    <r>
      <rPr>
        <sz val="12"/>
        <color indexed="8"/>
        <rFont val="Times New Roman"/>
        <family val="1"/>
      </rPr>
      <t xml:space="preserve">(с одним десятичным знаком)
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 индивидуальный предприниматель с видом экономической деятельности по ОКВЭД2 ОК 029-2014 (КДЕС Ред.2) "Образование дошкольное" (код </t>
    </r>
    <r>
      <rPr>
        <u val="single"/>
        <sz val="12"/>
        <color indexed="8"/>
        <rFont val="Times New Roman"/>
        <family val="1"/>
      </rPr>
      <t>85.11</t>
    </r>
    <r>
      <rPr>
        <sz val="12"/>
        <color indexed="8"/>
        <rFont val="Times New Roman"/>
        <family val="1"/>
      </rPr>
      <t>)</t>
    </r>
  </si>
  <si>
    <r>
      <t xml:space="preserve">Раздел 20.  Расходы организации, тысяча рублей (с одним десятичным знаком)
</t>
    </r>
    <r>
      <rPr>
        <sz val="12"/>
        <color indexed="8"/>
        <rFont val="Calibri"/>
        <family val="2"/>
      </rPr>
      <t xml:space="preserve"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 индивидуальный предприниматель с видом экономической деятельности по ОКВЭД2 ОК 029-2014 (КДЕС Ред.2) "Образование дошкольное" (код </t>
    </r>
    <r>
      <rPr>
        <u val="single"/>
        <sz val="12"/>
        <color indexed="8"/>
        <rFont val="Calibri"/>
        <family val="2"/>
      </rPr>
      <t>85.11</t>
    </r>
    <r>
      <rPr>
        <sz val="12"/>
        <color indexed="8"/>
        <rFont val="Calibri"/>
        <family val="2"/>
      </rPr>
      <t>); заполняется на конец отчетного года)</t>
    </r>
  </si>
  <si>
    <t>Расходы (сумма строк 2002-2005)</t>
  </si>
  <si>
    <r>
      <t xml:space="preserve">Раздел 20.  Расходы организации, тысяча рублей (с одним десятичным знаком)
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 индивидуальный предприниматель с видом экономической деятельности по ОКВЭД2 ОК 029-2014 (КДЕС Ред.2) "Образование дошкольное" (код </t>
    </r>
    <r>
      <rPr>
        <b/>
        <u val="single"/>
        <sz val="12"/>
        <color indexed="8"/>
        <rFont val="Times New Roman"/>
        <family val="1"/>
      </rPr>
      <t>85.11</t>
    </r>
    <r>
      <rPr>
        <b/>
        <sz val="12"/>
        <color indexed="8"/>
        <rFont val="Times New Roman"/>
        <family val="1"/>
      </rPr>
      <t>); заполняется на конец отчетного года)</t>
    </r>
  </si>
  <si>
    <t>Численность работников - всего (сумма строк  2102, 2106,2109, 2110)</t>
  </si>
  <si>
    <t>из графы 5 списочного состава (без внешних совместителей)</t>
  </si>
  <si>
    <t>внешних совместителей (сумма граф 10 и 11)</t>
  </si>
  <si>
    <t>Всего (сумма граф 8 и 9)</t>
  </si>
  <si>
    <t>средства от приносящей доход деятельности и иные средства</t>
  </si>
  <si>
    <r>
      <t xml:space="preserve">Раздел 21. Сведения о численности и оплате труда  работников организации
</t>
    </r>
    <r>
      <rPr>
        <sz val="14"/>
        <color indexed="8"/>
        <rFont val="Calibri"/>
        <family val="2"/>
      </rPr>
      <t xml:space="preserve">(с одним десятичным знаком, заполняется за отчетный год)
</t>
    </r>
    <r>
      <rPr>
        <sz val="12"/>
        <color indexed="8"/>
        <rFont val="Calibri"/>
        <family val="2"/>
      </rPr>
  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по ОКВЭД2 ОК 029-2014 (КДЕС Ред. 2) «Образование дошкольное» (код 85.11)</t>
    </r>
  </si>
  <si>
    <r>
      <t xml:space="preserve">Раздел 21. Сведения о численности и оплате труда  работников организации
</t>
    </r>
    <r>
      <rPr>
        <sz val="14"/>
        <color indexed="8"/>
        <rFont val="Times New Roman"/>
        <family val="1"/>
      </rPr>
      <t>(с одним десятичным знаком, заполняется за отчетный год)
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по ОКВЭД2 ОК 029-2014 (КДЕС Ред. 2) «Образование дошкольное» (код 85.11)</t>
    </r>
  </si>
  <si>
    <r>
      <t xml:space="preserve">Раздел 22. Затраты на внедрение и использование цифровых технологий 
дошкольной образовательной организацией в отчетном году, тысяча рублей 
</t>
    </r>
    <r>
      <rPr>
        <sz val="12"/>
        <color indexed="8"/>
        <rFont val="Calibri"/>
        <family val="2"/>
      </rPr>
      <t xml:space="preserve">(с одним десятичным знаком, заполняется за отчетный год)
</t>
    </r>
    <r>
      <rPr>
        <sz val="11"/>
        <color indexed="8"/>
        <rFont val="Calibri"/>
        <family val="2"/>
      </rPr>
      <t xml:space="preserve"> 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по ОКВЭД2 ОК 029-2014 (КДЕС Ред. 2) «Образование дошкольное» (код 85.11)</t>
    </r>
  </si>
  <si>
    <t>Затраты на внедрение и использование цифровых технологий - всего (сумма строк 2203, 2212)</t>
  </si>
  <si>
    <t>из строки 2201:
Внутренние затраты на внедрение и использование цифровых технологий</t>
  </si>
  <si>
    <r>
      <t xml:space="preserve">Раздел 22. Затраты на внедрение и использование цифровых технологий 
дошкольной образовательной организацией в отчетном году, тысяча рублей 
</t>
    </r>
    <r>
      <rPr>
        <sz val="12"/>
        <color indexed="8"/>
        <rFont val="Times New Roman"/>
        <family val="1"/>
      </rPr>
      <t>(с одним десятичным знаком, заполняется за отчетный год)
 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по ОКВЭД2 ОК 029-2014 (КДЕС Ред. 2) «Образование дошкольное» (код 85.11)</t>
    </r>
  </si>
  <si>
    <r>
      <t xml:space="preserve">Раздел 23. Источники финансирования внутренних затрат дошкольной образовательной организацией 
на внедрение и использование цифровых технологий, тысяча рублей 
</t>
    </r>
    <r>
      <rPr>
        <sz val="12"/>
        <color indexed="8"/>
        <rFont val="Calibri"/>
        <family val="2"/>
      </rPr>
      <t xml:space="preserve">(с одним десятичным знаком, заполняется за отчетный год)
</t>
    </r>
    <r>
      <rPr>
        <sz val="11"/>
        <color indexed="8"/>
        <rFont val="Calibri"/>
        <family val="2"/>
      </rPr>
  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по ОКВЭД2 ОК 029-2014 (КДЕС Ред. 2) «Образование дошкольное» (код 85.11)</t>
    </r>
  </si>
  <si>
    <t>Внутренние затраты на внедрение и использование цифровых технологий
(сумма строк 2302-2304)</t>
  </si>
  <si>
    <t>Внутренние затраты на внедрение и использование цифровых технологий по р.22</t>
  </si>
  <si>
    <r>
      <t xml:space="preserve">Раздел 23. Источники финансирования внутренних затрат дошкольной образовательной организацией 
на внедрение и использование цифровых технологий, тысяча рублей 
</t>
    </r>
    <r>
      <rPr>
        <sz val="12"/>
        <color indexed="8"/>
        <rFont val="Times New Roman"/>
        <family val="1"/>
      </rPr>
      <t>(с одним десятичным знаком, заполняется за отчетный год)
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по ОКВЭД2 ОК 029-2014 (КДЕС Ред. 2) «Образование дошкольное» (код 85.11)</t>
    </r>
  </si>
  <si>
    <t>Если Раздел 2 строка 201 графа 03 &gt; 0, то  Раздел 3 строка 301 графа 04 &gt; 0</t>
  </si>
  <si>
    <t>Если Раздел 2 строка 202 графа 03 &gt; 0, то  Раздел 3 строка 301 графа 04 &gt; 0</t>
  </si>
  <si>
    <t>Если Раздел 2 строка 203 графа 03 &gt; 0, то  Раздел 3 строка 301 графа 04 &gt; 0</t>
  </si>
  <si>
    <t>Если Раздел 2 строка 204 графа 03 &gt; 0, то  Раздел 3 строка 301 графа 04 &gt; 0</t>
  </si>
  <si>
    <t>Если Раздел 2 строка 205 графа 03 &gt; 0, то  Раздел 3 строка 301 графа 04 &gt; 0</t>
  </si>
  <si>
    <t>Раздел 2 строка 201 графа 03 + строка 202 графа 03 + строка 203 графа 03 + строка 204 графа 03 + строка 205 графа 03 = Раздел 3 строка 301 графа 04</t>
  </si>
  <si>
    <t>Ингушский</t>
  </si>
  <si>
    <t>Ненецкий</t>
  </si>
  <si>
    <t>Украинский</t>
  </si>
  <si>
    <t>Ульчский</t>
  </si>
  <si>
    <t>Шорский</t>
  </si>
  <si>
    <t>в том числе обучалось и воспитывалось на языках народов Российской Федерации:
Русский</t>
  </si>
  <si>
    <t>Другие языки</t>
  </si>
  <si>
    <t>Если Раздел 2 строка 201 графа 03 &gt; 0, то  Раздел 8 строка 801 графа 03 &gt; 0</t>
  </si>
  <si>
    <t>Если Раздел 2 строка 202 графа 03 &gt; 0, то  Раздел 8 строка 801 графа 03 &gt; 0</t>
  </si>
  <si>
    <t>Если Раздел 2 строка 203 графа 03 &gt; 0, то  Раздел 8 строка 801 графа 03 &gt; 0</t>
  </si>
  <si>
    <t>Если Раздел 2 строка 205 графа 03 &gt; 0, то  Раздел 8 строка 801 графа 03 &gt; 0</t>
  </si>
  <si>
    <t>Если Раздел 2 строка 201 графа 03 &gt; 0, то  Раздел 9 строка 901 графа 04 &gt; 0</t>
  </si>
  <si>
    <t>Если Раздел 2 строка 202 графа 03 &gt; 0, то  Раздел 9 строка 901 графа 04 &gt; 0</t>
  </si>
  <si>
    <t>Если Раздел 2 строка 203 графа 03 &gt; 0, то  Раздел 9 строка 901 графа 04 &gt; 0</t>
  </si>
  <si>
    <t>Если Раздел 2 строка 204 графа 03 &gt; 0, то  Раздел 9 строка 901 графа 04 &gt; 0</t>
  </si>
  <si>
    <t>Если Раздел 2 строка 205 графа 03 &gt; 0, то  Раздел 9 строка 901 графа 04 &gt; 0</t>
  </si>
  <si>
    <t>Если Раздел 2 строка 201 графа 03 &gt; 0, то  Раздел 10 строка 1001 графа 04 &gt; 0</t>
  </si>
  <si>
    <t>Если Раздел 2 строка 202 графа 03 &gt; 0, то  Раздел 10 строка 1001 графа 04 &gt; 0</t>
  </si>
  <si>
    <t>Если Раздел 2 строка 203 графа 03 &gt; 0, то  Раздел 10 строка 1001 графа 04 &gt; 0</t>
  </si>
  <si>
    <t>Если Раздел 2 строка 204 графа 03 &gt; 0, то  Раздел 10 строка 1001 графа 04 &gt; 0</t>
  </si>
  <si>
    <t>Если Раздел 2 строка 205 графа 03 &gt; 0, то  Раздел 10 строка 1001 графа 04 &gt; 0</t>
  </si>
  <si>
    <t>Если Раздел 2 строка 201 графа 03 &gt; 0, то  Раздел 11 строка 1101 графа 04 &gt; 0</t>
  </si>
  <si>
    <t>Если Раздел 2 строка 202 графа 03 &gt; 0, то  Раздел 11 строка 1101 графа 04 &gt; 0</t>
  </si>
  <si>
    <t>Если Раздел 2 строка 203 графа 03 &gt; 0, то  Раздел 11 строка 1101 графа 04 &gt; 0</t>
  </si>
  <si>
    <t>Если Раздел 2 строка 204 графа 03 &gt; 0, то  Раздел 11 строка 1101 графа 04 &gt; 0</t>
  </si>
  <si>
    <t>Если Раздел 2 строка 205 графа 03 &gt; 0, то  Раздел 11 строка 1101 графа 04 &gt; 0</t>
  </si>
  <si>
    <t>Раздел 3 строка 301 графа 04 = Раздел 7 строка 701 графа 3</t>
  </si>
  <si>
    <t>Раздел 3 строка 301 графа 04 = Раздел 6 строка 601 графа 3</t>
  </si>
  <si>
    <t>Раздел 3 строка 301 графа 04 = Раздел 2 строка 201 + строка 202 + строка 203 + строка 204 + строка 205 графа 3</t>
  </si>
  <si>
    <t>Предупреждение! Если Раздел 4 строка 401 графа 03 &gt; 0, то Раздел 6 строка 601 графа 03 &gt; 0</t>
  </si>
  <si>
    <t>Предупреждение! Если Раздел 4 строка 402 графа 03 &gt; 0, то Раздел 6 строка 602 графа 03 &gt; 0</t>
  </si>
  <si>
    <t>Предупреждение! Если Раздел 4 строка 403 графа 03 &gt; 0, то Раздел 6 строка 603 графа 03 &gt; 0</t>
  </si>
  <si>
    <t>Предупреждение! Если Раздел 4 строка 404 графа 03 &gt; 0, то Раздел 6 строка 604 графа 03 &gt; 0</t>
  </si>
  <si>
    <t>Предупреждение! Если Раздел 4 строка 405 графа 03 &gt; 0, то Раздел 6 строка 605 графа 03 &gt; 0</t>
  </si>
  <si>
    <t>Предупреждение! Если Раздел 4 строка 406 графа 03 &gt; 0, то Раздел 6 строка 606 графа 03 &gt; 0</t>
  </si>
  <si>
    <t>Предупреждение! Если Раздел 4 строка 407 графа 03 &gt; 0, то Раздел 6 строка 607 графа 03 &gt; 0</t>
  </si>
  <si>
    <t>Предупреждение! Если Раздел 4 строка 408 графа 03 &gt; 0, то Раздел 6 строка 608 графа 03 &gt; 0</t>
  </si>
  <si>
    <t>Предупреждение! Если Раздел 4 строка 409 графа 03 &gt; 0, то Раздел 6 строка 609 графа 03 &gt; 0</t>
  </si>
  <si>
    <t>Предупреждение! Если Раздел 4 строка 410 графа 03 &gt; 0, то Раздел 6 строка 610 графа 03 &gt; 0</t>
  </si>
  <si>
    <t>Предупреждение! Если Раздел 4 строка 411 графа 03 &gt; 0, то Раздел 6 строка 611 графа 03 &gt; 0</t>
  </si>
  <si>
    <t>Предупреждение! Если Раздел 4 строка 412 графа 03 &gt; 0, то Раздел 6 строка 612 графа 03 &gt; 0</t>
  </si>
  <si>
    <t>Предупреждение! Если Раздел 4 строка 413 графа 03 &gt; 0, то Раздел 6 строка 613 графа 03 &gt; 0</t>
  </si>
  <si>
    <t>Предупреждение! Если Раздел 4 строка 414 графа 03 &gt; 0, то Раздел 6 строка 614 графа 03 &gt; 0</t>
  </si>
  <si>
    <t>Предупреждение! Если Раздел 4 строка 415 графа 03 &gt; 0, то Раздел 6 строка 615 графа 03 &gt; 0</t>
  </si>
  <si>
    <t>Предупреждение! Если Раздел 4 строка 416 графа 03 &gt; 0, то Раздел 6 строка 616 графа 03 &gt; 0</t>
  </si>
  <si>
    <t>Предупреждение! Если Раздел 4 строка 417 графа 03 &gt; 0, то Раздел 6 строка 617 графа 03 &gt; 0</t>
  </si>
  <si>
    <t>Предупреждение! Если Раздел 4 строка 418 графа 03 &gt; 0, то Раздел 6 строка 618 графа 03 &gt; 0</t>
  </si>
  <si>
    <t>Предупреждение! Если Раздел 4 строка 419 графа 03 &gt; 0, то Раздел 6 строка 619 графа 03 &gt; 0</t>
  </si>
  <si>
    <t>Предупреждение! Если Раздел 4 строка 420 графа 03 &gt; 0, то Раздел 6 строка 620 графа 03 &gt; 0</t>
  </si>
  <si>
    <t>Предупреждение! Если Раздел 4 строка 421 графа 03 &gt; 0, то Раздел 6 строка 621 графа 03 &gt; 0</t>
  </si>
  <si>
    <t>Предупреждение! Если Раздел 4 строка 422 графа 03 &gt; 0, то Раздел 6 строка 622 графа 03 &gt; 0</t>
  </si>
  <si>
    <t>Предупреждение! Если Раздел 4 строка 423 графа 03 &gt; 0, то Раздел 6 строка 623 графа 03 &gt; 0</t>
  </si>
  <si>
    <t>Предупреждение! Если Раздел 4 строка 401 графа 04 &gt; 0, то Раздел 6 строка 601 графа 04 &gt; 0</t>
  </si>
  <si>
    <t>Предупреждение! Если Раздел 4 строка 402 графа 04 &gt; 0, то Раздел 6 строка 602 графа 04 &gt; 0</t>
  </si>
  <si>
    <t>Предупреждение! Если Раздел 4 строка 403 графа 04 &gt; 0, то Раздел 6 строка 603 графа 04 &gt; 0</t>
  </si>
  <si>
    <t>Предупреждение! Если Раздел 4 строка 404 графа 04 &gt; 0, то Раздел 6 строка 604 графа 04 &gt; 0</t>
  </si>
  <si>
    <t>Предупреждение! Если Раздел 4 строка 405 графа 04 &gt; 0, то Раздел 6 строка 605 графа 04 &gt; 0</t>
  </si>
  <si>
    <t>Предупреждение! Если Раздел 4 строка 406 графа 04 &gt; 0, то Раздел 6 строка 606 графа 04 &gt; 0</t>
  </si>
  <si>
    <t>Предупреждение! Если Раздел 4 строка 407 графа 04 &gt; 0, то Раздел 6 строка 607 графа 04 &gt; 0</t>
  </si>
  <si>
    <t>Предупреждение! Если Раздел 4 строка 408 графа 04 &gt; 0, то Раздел 6 строка 608 графа 04 &gt; 0</t>
  </si>
  <si>
    <t>Предупреждение! Если Раздел 4 строка 409 графа 04 &gt; 0, то Раздел 6 строка 609 графа 04 &gt; 0</t>
  </si>
  <si>
    <t>Предупреждение! Если Раздел 4 строка 410 графа 04 &gt; 0, то Раздел 6 строка 610 графа 04 &gt; 0</t>
  </si>
  <si>
    <t>Предупреждение! Если Раздел 4 строка 411 графа 04 &gt; 0, то Раздел 6 строка 611 графа 04 &gt; 0</t>
  </si>
  <si>
    <t>Предупреждение! Если Раздел 4 строка 412 графа 04 &gt; 0, то Раздел 6 строка 612 графа 04 &gt; 0</t>
  </si>
  <si>
    <t>Предупреждение! Если Раздел 4 строка 413 графа 04 &gt; 0, то Раздел 6 строка 613 графа 04 &gt; 0</t>
  </si>
  <si>
    <t>Предупреждение! Если Раздел 4 строка 414 графа 04 &gt; 0, то Раздел 6 строка 614 графа 04 &gt; 0</t>
  </si>
  <si>
    <t>Предупреждение! Если Раздел 4 строка 415 графа 04 &gt; 0, то Раздел 6 строка 615 графа 04 &gt; 0</t>
  </si>
  <si>
    <t>Предупреждение! Если Раздел 4 строка 416 графа 04 &gt; 0, то Раздел 6 строка 616 графа 04 &gt; 0</t>
  </si>
  <si>
    <t>Предупреждение! Если Раздел 4 строка 417 графа 04 &gt; 0, то Раздел 6 строка 617 графа 04 &gt; 0</t>
  </si>
  <si>
    <t>Предупреждение! Если Раздел 4 строка 418 графа 04 &gt; 0, то Раздел 6 строка 618 графа 04 &gt; 0</t>
  </si>
  <si>
    <t>Предупреждение! Если Раздел 4 строка 419 графа 04 &gt; 0, то Раздел 6 строка 619 графа 04 &gt; 0</t>
  </si>
  <si>
    <t>Предупреждение! Если Раздел 4 строка 420 графа 04 &gt; 0, то Раздел 6 строка 620 графа 04 &gt; 0</t>
  </si>
  <si>
    <t>Предупреждение! Если Раздел 4 строка 421 графа 04 &gt; 0, то Раздел 6 строка 621 графа 04 &gt; 0</t>
  </si>
  <si>
    <t>Предупреждение! Если Раздел 4 строка 422 графа 04 &gt; 0, то Раздел 6 строка 622 графа 04 &gt; 0</t>
  </si>
  <si>
    <t>Предупреждение! Если Раздел 4 строка 423 графа 04 &gt; 0, то Раздел 6 строка 623 графа 04 &gt; 0</t>
  </si>
  <si>
    <t>Предупреждение! Если Раздел 4 строка 401 графа 05 &gt; 0, то Раздел 6 строка 601 графа 05 &gt; 0</t>
  </si>
  <si>
    <t>Предупреждение! Если Раздел 4 строка 402 графа 05 &gt; 0, то Раздел 6 строка 602 графа 05 &gt; 0</t>
  </si>
  <si>
    <t>Предупреждение! Если Раздел 4 строка 403 графа 05 &gt; 0, то Раздел 6 строка 603 графа 05 &gt; 0</t>
  </si>
  <si>
    <t>Предупреждение! Если Раздел 4 строка 404 графа 05 &gt; 0, то Раздел 6 строка 604 графа 05 &gt; 0</t>
  </si>
  <si>
    <t>Предупреждение! Если Раздел 4 строка 405 графа 05 &gt; 0, то Раздел 6 строка 605 графа 05 &gt; 0</t>
  </si>
  <si>
    <t>Предупреждение! Если Раздел 4 строка 406 графа 05 &gt; 0, то Раздел 6 строка 606 графа 05 &gt; 0</t>
  </si>
  <si>
    <t>Предупреждение! Если Раздел 4 строка 407 графа 05 &gt; 0, то Раздел 6 строка 607 графа 05 &gt; 0</t>
  </si>
  <si>
    <t>Предупреждение! Если Раздел 4 строка 408 графа 05 &gt; 0, то Раздел 6 строка 608 графа 05 &gt; 0</t>
  </si>
  <si>
    <t>Предупреждение! Если Раздел 4 строка 409 графа 05 &gt; 0, то Раздел 6 строка 609 графа 05 &gt; 0</t>
  </si>
  <si>
    <t>Предупреждение! Если Раздел 4 строка 410 графа 05 &gt; 0, то Раздел 6 строка 610 графа 05 &gt; 0</t>
  </si>
  <si>
    <t>Предупреждение! Если Раздел 4 строка 411 графа 05 &gt; 0, то Раздел 6 строка 611 графа 05 &gt; 0</t>
  </si>
  <si>
    <t>Предупреждение! Если Раздел 4 строка 412 графа 05 &gt; 0, то Раздел 6 строка 612 графа 05 &gt; 0</t>
  </si>
  <si>
    <t>Предупреждение! Если Раздел 4 строка 413 графа 05 &gt; 0, то Раздел 6 строка 613 графа 05 &gt; 0</t>
  </si>
  <si>
    <t>Предупреждение! Если Раздел 4 строка 414 графа 05 &gt; 0, то Раздел 6 строка 614 графа 05 &gt; 0</t>
  </si>
  <si>
    <t>Предупреждение! Если Раздел 4 строка 415 графа 05 &gt; 0, то Раздел 6 строка 615 графа 05 &gt; 0</t>
  </si>
  <si>
    <t>Предупреждение! Если Раздел 4 строка 416 графа 05 &gt; 0, то Раздел 6 строка 616 графа 05 &gt; 0</t>
  </si>
  <si>
    <t>Предупреждение! Если Раздел 4 строка 417 графа 05 &gt; 0, то Раздел 6 строка 617 графа 05 &gt; 0</t>
  </si>
  <si>
    <t>Предупреждение! Если Раздел 4 строка 418 графа 05 &gt; 0, то Раздел 6 строка 618 графа 05 &gt; 0</t>
  </si>
  <si>
    <t>Предупреждение! Если Раздел 4 строка 419 графа 05 &gt; 0, то Раздел 6 строка 619 графа 05 &gt; 0</t>
  </si>
  <si>
    <t>Предупреждение! Если Раздел 4 строка 420 графа 05 &gt; 0, то Раздел 6 строка 620 графа 05 &gt; 0</t>
  </si>
  <si>
    <t>Предупреждение! Если Раздел 4 строка 421 графа 05 &gt; 0, то Раздел 6 строка 621 графа 05 &gt; 0</t>
  </si>
  <si>
    <t>Предупреждение! Если Раздел 4 строка 422 графа 05 &gt; 0, то Раздел 6 строка 622 графа 05 &gt; 0</t>
  </si>
  <si>
    <t>Предупреждение! Если Раздел 4 строка 423 графа 05 &gt; 0, то Раздел 6 строка 623 графа 05 &gt; 0</t>
  </si>
  <si>
    <t>Предупреждение! Если Раздел 4 строка 401 графа 06 &gt; 0, то Раздел 6 строка 601 графа 06 &gt; 0</t>
  </si>
  <si>
    <t>Предупреждение! Если Раздел 4 строка 402 графа 06 &gt; 0, то Раздел 6 строка 602 графа 06 &gt; 0</t>
  </si>
  <si>
    <t>Предупреждение! Если Раздел 4 строка 403 графа 06 &gt; 0, то Раздел 6 строка 603 графа 06 &gt; 0</t>
  </si>
  <si>
    <t>Предупреждение! Если Раздел 4 строка 404 графа 06 &gt; 0, то Раздел 6 строка 604 графа 06 &gt; 0</t>
  </si>
  <si>
    <t>Предупреждение! Если Раздел 4 строка 405 графа 06 &gt; 0, то Раздел 6 строка 605 графа 06 &gt; 0</t>
  </si>
  <si>
    <t>Предупреждение! Если Раздел 4 строка 406 графа 06 &gt; 0, то Раздел 6 строка 606 графа 06 &gt; 0</t>
  </si>
  <si>
    <t>Предупреждение! Если Раздел 4 строка 407 графа 06 &gt; 0, то Раздел 6 строка 607 графа 06 &gt; 0</t>
  </si>
  <si>
    <t>Предупреждение! Если Раздел 4 строка 408 графа 06 &gt; 0, то Раздел 6 строка 608 графа 06 &gt; 0</t>
  </si>
  <si>
    <t>Предупреждение! Если Раздел 4 строка 409 графа 06 &gt; 0, то Раздел 6 строка 609 графа 06 &gt; 0</t>
  </si>
  <si>
    <t>Предупреждение! Если Раздел 4 строка 410 графа 06 &gt; 0, то Раздел 6 строка 610 графа 06 &gt; 0</t>
  </si>
  <si>
    <t>Предупреждение! Если Раздел 4 строка 411 графа 06 &gt; 0, то Раздел 6 строка 611 графа 06 &gt; 0</t>
  </si>
  <si>
    <t>Предупреждение! Если Раздел 4 строка 412 графа 06 &gt; 0, то Раздел 6 строка 612 графа 06 &gt; 0</t>
  </si>
  <si>
    <t>Предупреждение! Если Раздел 4 строка 413 графа 06 &gt; 0, то Раздел 6 строка 613 графа 06 &gt; 0</t>
  </si>
  <si>
    <t>Предупреждение! Если Раздел 4 строка 414 графа 06 &gt; 0, то Раздел 6 строка 614 графа 06 &gt; 0</t>
  </si>
  <si>
    <t>Предупреждение! Если Раздел 4 строка 415 графа 06 &gt; 0, то Раздел 6 строка 615 графа 06 &gt; 0</t>
  </si>
  <si>
    <t>Предупреждение! Если Раздел 4 строка 416 графа 06 &gt; 0, то Раздел 6 строка 616 графа 06 &gt; 0</t>
  </si>
  <si>
    <t>Предупреждение! Если Раздел 4 строка 417 графа 06 &gt; 0, то Раздел 6 строка 617 графа 06 &gt; 0</t>
  </si>
  <si>
    <t>Предупреждение! Если Раздел 4 строка 418 графа 06 &gt; 0, то Раздел 6 строка 618 графа 06 &gt; 0</t>
  </si>
  <si>
    <t>Предупреждение! Если Раздел 4 строка 419 графа 06 &gt; 0, то Раздел 6 строка 619 графа 06 &gt; 0</t>
  </si>
  <si>
    <t>Предупреждение! Если Раздел 4 строка 420 графа 06 &gt; 0, то Раздел 6 строка 620 графа 06 &gt; 0</t>
  </si>
  <si>
    <t>Предупреждение! Если Раздел 4 строка 421 графа 06 &gt; 0, то Раздел 6 строка 621 графа 06 &gt; 0</t>
  </si>
  <si>
    <t>Предупреждение! Если Раздел 4 строка 422 графа 06 &gt; 0, то Раздел 6 строка 622 графа 06 &gt; 0</t>
  </si>
  <si>
    <t>Предупреждение! Если Раздел 4 строка 423 графа 06 &gt; 0, то Раздел 6 строка 623 графа 06 &gt; 0</t>
  </si>
  <si>
    <t>Предупреждение! Если Раздел 4 строка 401 графа 07 &gt; 0, то Раздел 6 строка 601 графа 07 &gt; 0</t>
  </si>
  <si>
    <t>Предупреждение! Если Раздел 4 строка 402 графа 07 &gt; 0, то Раздел 6 строка 602 графа 07 &gt; 0</t>
  </si>
  <si>
    <t>Предупреждение! Если Раздел 4 строка 403 графа 07 &gt; 0, то Раздел 6 строка 603 графа 07 &gt; 0</t>
  </si>
  <si>
    <t>Предупреждение! Если Раздел 4 строка 404 графа 07 &gt; 0, то Раздел 6 строка 604 графа 07 &gt; 0</t>
  </si>
  <si>
    <t>Предупреждение! Если Раздел 4 строка 405 графа 07 &gt; 0, то Раздел 6 строка 605 графа 07 &gt; 0</t>
  </si>
  <si>
    <t>Предупреждение! Если Раздел 4 строка 406 графа 07 &gt; 0, то Раздел 6 строка 606 графа 07 &gt; 0</t>
  </si>
  <si>
    <t>Предупреждение! Если Раздел 4 строка 407 графа 07 &gt; 0, то Раздел 6 строка 607 графа 07 &gt; 0</t>
  </si>
  <si>
    <t>Предупреждение! Если Раздел 4 строка 408 графа 07 &gt; 0, то Раздел 6 строка 608 графа 07 &gt; 0</t>
  </si>
  <si>
    <t>Предупреждение! Если Раздел 4 строка 409 графа 07 &gt; 0, то Раздел 6 строка 609 графа 07 &gt; 0</t>
  </si>
  <si>
    <t>Предупреждение! Если Раздел 4 строка 410 графа 07 &gt; 0, то Раздел 6 строка 610 графа 07 &gt; 0</t>
  </si>
  <si>
    <t>Предупреждение! Если Раздел 4 строка 411 графа 07 &gt; 0, то Раздел 6 строка 611 графа 07 &gt; 0</t>
  </si>
  <si>
    <t>Предупреждение! Если Раздел 4 строка 412 графа 07 &gt; 0, то Раздел 6 строка 612 графа 07 &gt; 0</t>
  </si>
  <si>
    <t>Предупреждение! Если Раздел 4 строка 413 графа 07 &gt; 0, то Раздел 6 строка 613 графа 07 &gt; 0</t>
  </si>
  <si>
    <t>Предупреждение! Если Раздел 4 строка 414 графа 07 &gt; 0, то Раздел 6 строка 614 графа 07 &gt; 0</t>
  </si>
  <si>
    <t>Предупреждение! Если Раздел 4 строка 415 графа 07 &gt; 0, то Раздел 6 строка 615 графа 07 &gt; 0</t>
  </si>
  <si>
    <t>Предупреждение! Если Раздел 4 строка 416 графа 07 &gt; 0, то Раздел 6 строка 616 графа 07 &gt; 0</t>
  </si>
  <si>
    <t>Предупреждение! Если Раздел 4 строка 417 графа 07 &gt; 0, то Раздел 6 строка 617 графа 07 &gt; 0</t>
  </si>
  <si>
    <t>Предупреждение! Если Раздел 4 строка 418 графа 07 &gt; 0, то Раздел 6 строка 618 графа 07 &gt; 0</t>
  </si>
  <si>
    <t>Предупреждение! Если Раздел 4 строка 419 графа 07 &gt; 0, то Раздел 6 строка 619 графа 07 &gt; 0</t>
  </si>
  <si>
    <t>Предупреждение! Если Раздел 4 строка 420 графа 07 &gt; 0, то Раздел 6 строка 620 графа 07 &gt; 0</t>
  </si>
  <si>
    <t>Предупреждение! Если Раздел 4 строка 421 графа 07 &gt; 0, то Раздел 6 строка 621 графа 07 &gt; 0</t>
  </si>
  <si>
    <t>Предупреждение! Если Раздел 4 строка 422 графа 07 &gt; 0, то Раздел 6 строка 622 графа 07 &gt; 0</t>
  </si>
  <si>
    <t>Предупреждение! Если Раздел 4 строка 423 графа 07 &gt; 0, то Раздел 6 строка 623 графа 07 &gt; 0</t>
  </si>
  <si>
    <t>Предупреждение! Если Раздел 4 строка 401 графа 08 &gt; 0, то Раздел 6 строка 601 графа 08 &gt; 0</t>
  </si>
  <si>
    <t>Предупреждение! Если Раздел 4 строка 402 графа 08 &gt; 0, то Раздел 6 строка 602 графа 08 &gt; 0</t>
  </si>
  <si>
    <t>Предупреждение! Если Раздел 4 строка 403 графа 08 &gt; 0, то Раздел 6 строка 603 графа 08 &gt; 0</t>
  </si>
  <si>
    <t>Предупреждение! Если Раздел 4 строка 404 графа 08 &gt; 0, то Раздел 6 строка 604 графа 08 &gt; 0</t>
  </si>
  <si>
    <t>Предупреждение! Если Раздел 4 строка 405 графа 08 &gt; 0, то Раздел 6 строка 605 графа 08 &gt; 0</t>
  </si>
  <si>
    <t>Предупреждение! Если Раздел 4 строка 406 графа 08 &gt; 0, то Раздел 6 строка 606 графа 08 &gt; 0</t>
  </si>
  <si>
    <t>Предупреждение! Если Раздел 4 строка 407 графа 08 &gt; 0, то Раздел 6 строка 607 графа 08 &gt; 0</t>
  </si>
  <si>
    <t>Предупреждение! Если Раздел 4 строка 408 графа 08 &gt; 0, то Раздел 6 строка 608 графа 08 &gt; 0</t>
  </si>
  <si>
    <t>Предупреждение! Если Раздел 4 строка 409 графа 08 &gt; 0, то Раздел 6 строка 609 графа 08 &gt; 0</t>
  </si>
  <si>
    <t>Предупреждение! Если Раздел 4 строка 410 графа 08 &gt; 0, то Раздел 6 строка 610 графа 08 &gt; 0</t>
  </si>
  <si>
    <t>Предупреждение! Если Раздел 4 строка 411 графа 08 &gt; 0, то Раздел 6 строка 611 графа 08 &gt; 0</t>
  </si>
  <si>
    <t>Предупреждение! Если Раздел 4 строка 412 графа 08 &gt; 0, то Раздел 6 строка 612 графа 08 &gt; 0</t>
  </si>
  <si>
    <t>Предупреждение! Если Раздел 4 строка 413 графа 08 &gt; 0, то Раздел 6 строка 613 графа 08 &gt; 0</t>
  </si>
  <si>
    <t>Предупреждение! Если Раздел 4 строка 414 графа 08 &gt; 0, то Раздел 6 строка 614 графа 08 &gt; 0</t>
  </si>
  <si>
    <t>Предупреждение! Если Раздел 4 строка 415 графа 08 &gt; 0, то Раздел 6 строка 615 графа 08 &gt; 0</t>
  </si>
  <si>
    <t>Предупреждение! Если Раздел 4 строка 416 графа 08 &gt; 0, то Раздел 6 строка 616 графа 08 &gt; 0</t>
  </si>
  <si>
    <t>Предупреждение! Если Раздел 4 строка 417 графа 08 &gt; 0, то Раздел 6 строка 617 графа 08 &gt; 0</t>
  </si>
  <si>
    <t>Предупреждение! Если Раздел 4 строка 418 графа 08 &gt; 0, то Раздел 6 строка 618 графа 08 &gt; 0</t>
  </si>
  <si>
    <t>Предупреждение! Если Раздел 4 строка 419 графа 08 &gt; 0, то Раздел 6 строка 619 графа 08 &gt; 0</t>
  </si>
  <si>
    <t>Предупреждение! Если Раздел 4 строка 420 графа 08 &gt; 0, то Раздел 6 строка 620 графа 08 &gt; 0</t>
  </si>
  <si>
    <t>Предупреждение! Если Раздел 4 строка 421 графа 08 &gt; 0, то Раздел 6 строка 621 графа 08 &gt; 0</t>
  </si>
  <si>
    <t>Предупреждение! Если Раздел 4 строка 422 графа 08 &gt; 0, то Раздел 6 строка 622 графа 08 &gt; 0</t>
  </si>
  <si>
    <t>Предупреждение! Если Раздел 4 строка 423 графа 08 &gt; 0, то Раздел 6 строка 623 графа 08 &gt; 0</t>
  </si>
  <si>
    <t>Предупреждение! Если Раздел 6 строка 601 графа 03 &gt; 0, то Раздел 9 строка 901 графа 03 &gt; 0</t>
  </si>
  <si>
    <t>Раздел 7 строка 703 графа 03 = Раздел 6 строка 601 графа 09</t>
  </si>
  <si>
    <t>Раздел 7 строка 707 графа 03 = Раздел 6 строка 601 графа 12</t>
  </si>
  <si>
    <t>Раздел 7 строка 709 графа 03 = Раздел 6 строка 601 графа 13</t>
  </si>
  <si>
    <t>Раздел 7 строка 711 графа 03 = Раздел 6 строка 601 графа 10</t>
  </si>
  <si>
    <t>Раздел 7 строка 705 графа 03 = Раздел 6 строка 601 графа 11</t>
  </si>
  <si>
    <t>Раздел 8 строка 801 графа 04 &lt;= Раздел 8 строка 801 графа 03</t>
  </si>
  <si>
    <t>Раздел 8 строка 802 графа 04 &lt;= Раздел 8 строка 802 графа 03</t>
  </si>
  <si>
    <t>Раздел 8 строка 803 графа 04 &lt;= Раздел 8 строка 803 графа 03</t>
  </si>
  <si>
    <t>Раздел 8 строка 804 графа 04 &lt;= Раздел 8 строка 804 графа 03</t>
  </si>
  <si>
    <t>Раздел 8 строка 805 графа 04 &lt;= Раздел 8 строка 805 графа 03</t>
  </si>
  <si>
    <t>Раздел 8 строка 806 графа 04 &lt;= Раздел 8 строка 806 графа 03</t>
  </si>
  <si>
    <t>Раздел 8 строка 807 графа 04 &lt;= Раздел 8 строка 807 графа 03</t>
  </si>
  <si>
    <t>Раздел 8 строка 808 графа 04 &lt;= Раздел 8 строка 808 графа 03</t>
  </si>
  <si>
    <t>Раздел 8 строка 809 графа 04 &lt;= Раздел 8 строка 809 графа 03</t>
  </si>
  <si>
    <t>Раздел 8 строка 810 графа 04 &lt;= Раздел 8 строка 810 графа 03</t>
  </si>
  <si>
    <t>Раздел 8 строка 811 графа 04 &lt;= Раздел 8 строка 811 графа 03</t>
  </si>
  <si>
    <t>Раздел 8 строка 812 графа 04 &lt;= Раздел 8 строка 812 графа 03</t>
  </si>
  <si>
    <t>Раздел 8 строка 813 графа 04 &lt;= Раздел 8 строка 813 графа 03</t>
  </si>
  <si>
    <t>Раздел 8 строка 814 графа 04 &lt;= Раздел 8 строка 814 графа 03</t>
  </si>
  <si>
    <t>Раздел 8 строка 815 графа 04 &lt;= Раздел 8 строка 815 графа 03</t>
  </si>
  <si>
    <t>Раздел 8 строка 816 графа 04 &lt;= Раздел 8 строка 816 графа 03</t>
  </si>
  <si>
    <t>Раздел 8 строка 817 графа 04 &lt;= Раздел 8 строка 817 графа 03</t>
  </si>
  <si>
    <t>Раздел 8 строка 818 графа 04 &lt;= Раздел 8 строка 818 графа 03</t>
  </si>
  <si>
    <t>Раздел 8 строка 819 графа 04 &lt;= Раздел 8 строка 819 графа 03</t>
  </si>
  <si>
    <t>Раздел 8 строка 820 графа 04 &lt;= Раздел 8 строка 820 графа 03</t>
  </si>
  <si>
    <t>Раздел 8 строка 821 графа 04 &lt;= Раздел 8 строка 821 графа 03</t>
  </si>
  <si>
    <t>Раздел 8 строка 822 графа 04 &lt;= Раздел 8 строка 822 графа 03</t>
  </si>
  <si>
    <t>Раздел 8 строка 801 графа 05 &lt;= Раздел 8 строка 801 графа 04</t>
  </si>
  <si>
    <t>Раздел 8 строка 802 графа 05 &lt;= Раздел 8 строка 802 графа 04</t>
  </si>
  <si>
    <t>Раздел 8 строка 803 графа 05 &lt;= Раздел 8 строка 803 графа 04</t>
  </si>
  <si>
    <t>Раздел 8 строка 804 графа 05 &lt;= Раздел 8 строка 804 графа 04</t>
  </si>
  <si>
    <t>Раздел 8 строка 805 графа 05 &lt;= Раздел 8 строка 805 графа 04</t>
  </si>
  <si>
    <t>Раздел 8 строка 806 графа 05 &lt;= Раздел 8 строка 806 графа 04</t>
  </si>
  <si>
    <t>Раздел 8 строка 807 графа 05 &lt;= Раздел 8 строка 807 графа 04</t>
  </si>
  <si>
    <t>Раздел 8 строка 808 графа 05 &lt;= Раздел 8 строка 808 графа 04</t>
  </si>
  <si>
    <t>Раздел 8 строка 809 графа 05 &lt;= Раздел 8 строка 809 графа 04</t>
  </si>
  <si>
    <t>Раздел 8 строка 810 графа 05 &lt;= Раздел 8 строка 810 графа 04</t>
  </si>
  <si>
    <t>Раздел 8 строка 811 графа 05 &lt;= Раздел 8 строка 811 графа 04</t>
  </si>
  <si>
    <t>Раздел 8 строка 812 графа 05 &lt;= Раздел 8 строка 812 графа 04</t>
  </si>
  <si>
    <t>Раздел 8 строка 813 графа 05 &lt;= Раздел 8 строка 813 графа 04</t>
  </si>
  <si>
    <t>Раздел 8 строка 814 графа 05 &lt;= Раздел 8 строка 814 графа 04</t>
  </si>
  <si>
    <t>Раздел 8 строка 815 графа 05 &lt;= Раздел 8 строка 815 графа 04</t>
  </si>
  <si>
    <t>Раздел 8 строка 816 графа 05 &lt;= Раздел 8 строка 816 графа 04</t>
  </si>
  <si>
    <t>Раздел 8 строка 817 графа 05 &lt;= Раздел 8 строка 817 графа 04</t>
  </si>
  <si>
    <t>Раздел 8 строка 818 графа 05 &lt;= Раздел 8 строка 818 графа 04</t>
  </si>
  <si>
    <t>Раздел 8 строка 819 графа 05 &lt;= Раздел 8 строка 819 графа 04</t>
  </si>
  <si>
    <t>Раздел 8 строка 820 графа 05 &lt;= Раздел 8 строка 820 графа 04</t>
  </si>
  <si>
    <t>Раздел 8 строка 821 графа 05 &lt;= Раздел 8 строка 821 графа 04</t>
  </si>
  <si>
    <t>Раздел 8 строка 822 графа 05 &lt;= Раздел 8 строка 822 графа 04</t>
  </si>
  <si>
    <t>Раздел 8 строка 801 графа 08 + графа 09 &lt;= Раздел 8 строка 801 графа 07</t>
  </si>
  <si>
    <t>Раздел 8 строка 802 графа 08 + графа 09 &lt;= Раздел 8 строка 802 графа 07</t>
  </si>
  <si>
    <t>Раздел 8 строка 803 графа 08 + графа 09 &lt;= Раздел 8 строка 803 графа 07</t>
  </si>
  <si>
    <t>Раздел 8 строка 804 графа 08 + графа 09 &lt;= Раздел 8 строка 804 графа 07</t>
  </si>
  <si>
    <t>Раздел 8 строка 805 графа 08 + графа 09 &lt;= Раздел 8 строка 805 графа 07</t>
  </si>
  <si>
    <t>Раздел 8 строка 806 графа 08 + графа 09 &lt;= Раздел 8 строка 806 графа 07</t>
  </si>
  <si>
    <t>Раздел 8 строка 807 графа 08 + графа 09 &lt;= Раздел 8 строка 807 графа 07</t>
  </si>
  <si>
    <t>Раздел 8 строка 808 графа 08 + графа 09 &lt;= Раздел 8 строка 808 графа 07</t>
  </si>
  <si>
    <t>Раздел 8 строка 809 графа 08 + графа 09 &lt;= Раздел 8 строка 809 графа 07</t>
  </si>
  <si>
    <t>Раздел 8 строка 810 графа 08 + графа 09 &lt;= Раздел 8 строка 810 графа 07</t>
  </si>
  <si>
    <t>Раздел 8 строка 811 графа 08 + графа 09 &lt;= Раздел 8 строка 811 графа 07</t>
  </si>
  <si>
    <t>Раздел 8 строка 812 графа 08 + графа 09 &lt;= Раздел 8 строка 812 графа 07</t>
  </si>
  <si>
    <t>Раздел 8 строка 813 графа 08 + графа 09 &lt;= Раздел 8 строка 813 графа 07</t>
  </si>
  <si>
    <t>Раздел 8 строка 814 графа 08 + графа 09 &lt;= Раздел 8 строка 814 графа 07</t>
  </si>
  <si>
    <t>Раздел 8 строка 815 графа 08 + графа 09 &lt;= Раздел 8 строка 815 графа 07</t>
  </si>
  <si>
    <t>Раздел 8 строка 816 графа 08 + графа 09 &lt;= Раздел 8 строка 816 графа 07</t>
  </si>
  <si>
    <t>Раздел 8 строка 817 графа 08 + графа 09 &lt;= Раздел 8 строка 817 графа 07</t>
  </si>
  <si>
    <t>Раздел 8 строка 818 графа 08 + графа 09 &lt;= Раздел 8 строка 818 графа 07</t>
  </si>
  <si>
    <t>Раздел 8 строка 819 графа 08 + графа 09 &lt;= Раздел 8 строка 819 графа 07</t>
  </si>
  <si>
    <t>Раздел 8 строка 820 графа 08 + графа 09 &lt;= Раздел 8 строка 820 графа 07</t>
  </si>
  <si>
    <t>Раздел 8 строка 821 графа 08 + графа 09 &lt;= Раздел 8 строка 821 графа 07</t>
  </si>
  <si>
    <t>Раздел 8 строка 822 графа 08 + графа 09 &lt;= Раздел 8 строка 822 графа 07</t>
  </si>
  <si>
    <t>Раздел 8 строка 801 графа 11 &lt;= Раздел 8 строка 801 графа 10</t>
  </si>
  <si>
    <t>Раздел 8 строка 802 графа 11 &lt;= Раздел 8 строка 802 графа 10</t>
  </si>
  <si>
    <t>Раздел 8 строка 803 графа 11 &lt;= Раздел 8 строка 803 графа 10</t>
  </si>
  <si>
    <t>Раздел 8 строка 804 графа 11 &lt;= Раздел 8 строка 804 графа 10</t>
  </si>
  <si>
    <t>Раздел 8 строка 805 графа 11 &lt;= Раздел 8 строка 805 графа 10</t>
  </si>
  <si>
    <t>Раздел 8 строка 806 графа 11 &lt;= Раздел 8 строка 806 графа 10</t>
  </si>
  <si>
    <t>Раздел 8 строка 807 графа 11 &lt;= Раздел 8 строка 807 графа 10</t>
  </si>
  <si>
    <t>Раздел 8 строка 808 графа 11 &lt;= Раздел 8 строка 808 графа 10</t>
  </si>
  <si>
    <t>Раздел 8 строка 809 графа 11 &lt;= Раздел 8 строка 809 графа 10</t>
  </si>
  <si>
    <t>Раздел 8 строка 810 графа 11 &lt;= Раздел 8 строка 810 графа 10</t>
  </si>
  <si>
    <t>Раздел 8 строка 811 графа 11 &lt;= Раздел 8 строка 811 графа 10</t>
  </si>
  <si>
    <t>Раздел 8 строка 812 графа 11 &lt;= Раздел 8 строка 812 графа 10</t>
  </si>
  <si>
    <t>Раздел 8 строка 813 графа 11 &lt;= Раздел 8 строка 813 графа 10</t>
  </si>
  <si>
    <t>Раздел 8 строка 814 графа 11 &lt;= Раздел 8 строка 814 графа 10</t>
  </si>
  <si>
    <t>Раздел 8 строка 815 графа 11 &lt;= Раздел 8 строка 815 графа 10</t>
  </si>
  <si>
    <t>Раздел 8 строка 816 графа 11 &lt;= Раздел 8 строка 816 графа 10</t>
  </si>
  <si>
    <t>Раздел 8 строка 817 графа 11 &lt;= Раздел 8 строка 817 графа 10</t>
  </si>
  <si>
    <t>Раздел 8 строка 818 графа 11 &lt;= Раздел 8 строка 818 графа 10</t>
  </si>
  <si>
    <t>Раздел 8 строка 819 графа 11 &lt;= Раздел 8 строка 819 графа 10</t>
  </si>
  <si>
    <t>Раздел 8 строка 820 графа 11 &lt;= Раздел 8 строка 820 графа 10</t>
  </si>
  <si>
    <t>Раздел 8 строка 821 графа 11 &lt;= Раздел 8 строка 821 графа 10</t>
  </si>
  <si>
    <t>Раздел 8 строка 822 графа 11 &lt;= Раздел 8 строка 822 графа 10</t>
  </si>
  <si>
    <t>Раздел 8 строка 803 + строка 804 + строка 805 графа 03 &lt;= Раздел 8 строка 802 графа 03</t>
  </si>
  <si>
    <t>Раздел 8 строка 803 + строка 804 + строка 805 графа 04 &lt;= Раздел 8 строка 802 графа 04</t>
  </si>
  <si>
    <t>Раздел 8 строка 803 + строка 804 + строка 805 графа 05 &lt;= Раздел 8 строка 802 графа 05</t>
  </si>
  <si>
    <t>Раздел 8 строка 803 + строка 804 + строка 805 графа 06 &lt;= Раздел 8 строка 802 графа 06</t>
  </si>
  <si>
    <t>Раздел 8 строка 803 + строка 804 + строка 805 графа 07 &lt;= Раздел 8 строка 802 графа 07</t>
  </si>
  <si>
    <t>Раздел 8 строка 803 + строка 804 + строка 805 графа 08 &lt;= Раздел 8 строка 802 графа 08</t>
  </si>
  <si>
    <t>Раздел 8 строка 803 + строка 804 + строка 805 графа 09 &lt;= Раздел 8 строка 802 графа 09</t>
  </si>
  <si>
    <t>Раздел 8 строка 803 + строка 804 + строка 805 графа 10 &lt;= Раздел 8 строка 802 графа 10</t>
  </si>
  <si>
    <t>Раздел 8 строка 803 + строка 804 + строка 805 графа 11 &lt;= Раздел 8 строка 802 графа 11</t>
  </si>
  <si>
    <t>Раздел 8 строка 803 + строка 804 + строка 805 графа 12 &lt;= Раздел 8 строка 802 графа 12</t>
  </si>
  <si>
    <t>Раздел 8 строка 803 + строка 804 + строка 805 графа 13 &lt;= Раздел 8 строка 802 графа 13</t>
  </si>
  <si>
    <t>Раздел 8 строка 820 + строка 821 графа 03 &lt;= Раздел 8 строка 819 графа 03</t>
  </si>
  <si>
    <t>Раздел 8 строка 820 + строка 821 графа 04 &lt;= Раздел 8 строка 819 графа 04</t>
  </si>
  <si>
    <t>Раздел 8 строка 820 + строка 821 графа 05 &lt;= Раздел 8 строка 819 графа 05</t>
  </si>
  <si>
    <t>Раздел 8 строка 820 + строка 821 графа 06 &lt;= Раздел 8 строка 819 графа 06</t>
  </si>
  <si>
    <t>Раздел 8 строка 820 + строка 821 графа 07 &lt;= Раздел 8 строка 819 графа 07</t>
  </si>
  <si>
    <t>Раздел 8 строка 820 + строка 821 графа 08 &lt;= Раздел 8 строка 819 графа 08</t>
  </si>
  <si>
    <t>Раздел 8 строка 820 + строка 821 графа 09 &lt;= Раздел 8 строка 819 графа 09</t>
  </si>
  <si>
    <t>Раздел 8 строка 820 + строка 821 графа 10 &lt;= Раздел 8 строка 819 графа 10</t>
  </si>
  <si>
    <t>Раздел 8 строка 820 + строка 821 графа 11 &lt;= Раздел 8 строка 819 графа 11</t>
  </si>
  <si>
    <t>Раздел 8 строка 820 + строка 821 графа 12 &lt;= Раздел 8 строка 819 графа 12</t>
  </si>
  <si>
    <t>Раздел 8 строка 820 + строка 821 графа 13 &lt;= Раздел 8 строка 819 графа 13</t>
  </si>
  <si>
    <t>Предупреждение! Раздел 8 строка 802 графа 13 = Раздел 8 строка 802 графа 3 - Раздел 8 строка 802 графа 4</t>
  </si>
  <si>
    <t>Предупреждение! Раздел 8 строка 803 графа 13 = Раздел 8 строка 803 графа 3 - Раздел 8 строка 803 графа 4</t>
  </si>
  <si>
    <t>Предупреждение! Раздел 8 строка 804 графа 13 = Раздел 8 строка 804 графа 3 - Раздел 8 строка 804 графа 4</t>
  </si>
  <si>
    <t>Предупреждение! Раздел 8 строка 805 графа 13 = Раздел 8 строка 805 графа 3 - Раздел 8 строка 805 графа 4</t>
  </si>
  <si>
    <t>Предупреждение! Раздел 8 строка 806 графа 13 = Раздел 8 строка 806 графа 3 - Раздел 8 строка 806 графа 4</t>
  </si>
  <si>
    <t>Предупреждение! Раздел 8 строка 807 графа 13 = Раздел 8 строка 807 графа 3 - Раздел 8 строка 807 графа 4</t>
  </si>
  <si>
    <t>Предупреждение! Раздел 8 строка 808 графа 13 = Раздел 8 строка 808 графа 3 - Раздел 8 строка 808 графа 4</t>
  </si>
  <si>
    <t>Предупреждение! Раздел 8 строка 809 графа 13 = Раздел 8 строка 809 графа 3 - Раздел 8 строка 809 графа 4</t>
  </si>
  <si>
    <t>Предупреждение! Раздел 8 строка 810 графа 13 = Раздел 8 строка 810 графа 3 - Раздел 8 строка 810 графа 4</t>
  </si>
  <si>
    <t>Предупреждение! Раздел 8 строка 811 графа 13 = Раздел 8 строка 811 графа 3 - Раздел 8 строка 811 графа 4</t>
  </si>
  <si>
    <t>Предупреждение! Раздел 8 строка 812 графа 13 = Раздел 8 строка 812 графа 3 - Раздел 8 строка 812 графа 4</t>
  </si>
  <si>
    <t>Предупреждение! Раздел 8 строка 813 графа 13 = Раздел 8 строка 813 графа 3 - Раздел 8 строка 813 графа 4</t>
  </si>
  <si>
    <t>Предупреждение! Раздел 8 строка 814 графа 13 = Раздел 8 строка 814 графа 3 - Раздел 8 строка 814 графа 4</t>
  </si>
  <si>
    <t>Предупреждение! Раздел 8 строка 815 графа 13 = Раздел 8 строка 815 графа 3 - Раздел 8 строка 815 графа 4</t>
  </si>
  <si>
    <t>Предупреждение! Раздел 8 строка 816 графа 13 = Раздел 8 строка 816 графа 3 - Раздел 8 строка 816 графа 4</t>
  </si>
  <si>
    <t>Предупреждение! Раздел 8 строка 817 графа 13 = Раздел 8 строка 817 графа 3 - Раздел 8 строка 817 графа 4</t>
  </si>
  <si>
    <t>Предупреждение! Раздел 8 строка 818 графа 13 = Раздел 8 строка 818 графа 3 - Раздел 8 строка 818 графа 4</t>
  </si>
  <si>
    <t>Предупреждение! Раздел 8 строка 819 графа 13 = Раздел 8 строка 819 графа 3 - Раздел 8 строка 819 графа 4</t>
  </si>
  <si>
    <t>Предупреждение! Раздел 8 строка 820 графа 13 = Раздел 8 строка 820 графа 3 - Раздел 8 строка 820 графа 4</t>
  </si>
  <si>
    <t>Предупреждение! Раздел 8 строка 821 графа 13 = Раздел 8 строка 821 графа 3 - Раздел 8 строка 821 графа 4</t>
  </si>
  <si>
    <t>Предупреждение! Раздел 8 строка 822 графа 13 = Раздел 8 строка 822 графа 3 - Раздел 8 строка 822 графа 4</t>
  </si>
  <si>
    <t>Предупреждение! Раздел 8 строка 802 графа 12 = Раздел 8 строка 802 графа 6 + Раздел 8 строка 802 графа 7 - Раздел 8 строка 802 графа 10</t>
  </si>
  <si>
    <t>Предупреждение! Раздел 8 строка 803 графа 12 = Раздел 8 строка 803 графа 6 + Раздел 8 строка 803 графа 7 - Раздел 8 строка 803 графа 10</t>
  </si>
  <si>
    <t>Предупреждение! Раздел 8 строка 804 графа 12 = Раздел 8 строка 804 графа 6 + Раздел 8 строка 804 графа 7 - Раздел 8 строка 804 графа 10</t>
  </si>
  <si>
    <t>Предупреждение! Раздел 8 строка 805 графа 12 = Раздел 8 строка 805 графа 6 + Раздел 8 строка 805 графа 7 - Раздел 8 строка 805 графа 10</t>
  </si>
  <si>
    <t>Предупреждение! Раздел 8 строка 806 графа 12 = Раздел 8 строка 806 графа 6 + Раздел 8 строка 806 графа 7 - Раздел 8 строка 806 графа 10</t>
  </si>
  <si>
    <t>Предупреждение! Раздел 8 строка 807 графа 12 = Раздел 8 строка 807 графа 6 + Раздел 8 строка 807 графа 7 - Раздел 8 строка 807 графа 10</t>
  </si>
  <si>
    <t>Предупреждение! Раздел 8 строка 808 графа 12 = Раздел 8 строка 808 графа 6 + Раздел 8 строка 808 графа 7 - Раздел 8 строка 808 графа 10</t>
  </si>
  <si>
    <t>Предупреждение! Раздел 8 строка 809 графа 12 = Раздел 8 строка 809 графа 6 + Раздел 8 строка 809 графа 7 - Раздел 8 строка 809 графа 10</t>
  </si>
  <si>
    <t>Предупреждение! Раздел 8 строка 810 графа 12 = Раздел 8 строка 810 графа 6 + Раздел 8 строка 810 графа 7 - Раздел 8 строка 810 графа 10</t>
  </si>
  <si>
    <t>Предупреждение! Раздел 8 строка 811 графа 12 = Раздел 8 строка 811 графа 6 + Раздел 8 строка 811 графа 7 - Раздел 8 строка 811 графа 10</t>
  </si>
  <si>
    <t>Предупреждение! Раздел 8 строка 812 графа 12 = Раздел 8 строка 812 графа 6 + Раздел 8 строка 812 графа 7 - Раздел 8 строка 812 графа 10</t>
  </si>
  <si>
    <t>Предупреждение! Раздел 8 строка 813 графа 12 = Раздел 8 строка 813 графа 6 + Раздел 8 строка 813 графа 7 - Раздел 8 строка 813 графа 10</t>
  </si>
  <si>
    <t>Предупреждение! Раздел 8 строка 814 графа 12 = Раздел 8 строка 814 графа 6 + Раздел 8 строка 814 графа 7 - Раздел 8 строка 814 графа 10</t>
  </si>
  <si>
    <t>Предупреждение! Раздел 8 строка 815 графа 12 = Раздел 8 строка 815 графа 6 + Раздел 8 строка 815 графа 7 - Раздел 8 строка 815 графа 10</t>
  </si>
  <si>
    <t>Предупреждение! Раздел 8 строка 816 графа 12 = Раздел 8 строка 816 графа 6 + Раздел 8 строка 816 графа 7 - Раздел 8 строка 816 графа 10</t>
  </si>
  <si>
    <t>Предупреждение! Раздел 8 строка 817 графа 12 = Раздел 8 строка 817 графа 6 + Раздел 8 строка 817 графа 7 - Раздел 8 строка 817 графа 10</t>
  </si>
  <si>
    <t>Предупреждение! Раздел 8 строка 818 графа 12 = Раздел 8 строка 818 графа 6 + Раздел 8 строка 818 графа 7 - Раздел 8 строка 818 графа 10</t>
  </si>
  <si>
    <t>Предупреждение! Раздел 8 строка 819 графа 12 = Раздел 8 строка 819 графа 6 + Раздел 8 строка 819 графа 7 - Раздел 8 строка 819 графа 10</t>
  </si>
  <si>
    <t>Предупреждение! Раздел 8 строка 820 графа 12 = Раздел 8 строка 820 графа 6 + Раздел 8 строка 820 графа 7 - Раздел 8 строка 820 графа 10</t>
  </si>
  <si>
    <t>Предупреждение! Раздел 8 строка 821 графа 12 = Раздел 8 строка 821 графа 6 + Раздел 8 строка 821 графа 7 - Раздел 8 строка 821 графа 10</t>
  </si>
  <si>
    <t>Предупреждение! Раздел 8 строка 822 графа 12 = Раздел 8 строка 822 графа 6 + Раздел 8 строка 822 графа 7 - Раздел 8 строка 822 графа 10</t>
  </si>
  <si>
    <t>Предупреждение! Раздел 8 строка 801 графа 13 = Раздел 8 строка 801 графа 3 - Раздел 8 строка 801 графа 4</t>
  </si>
  <si>
    <t>Раздел 9 строка 903 + строка 904 + строка 905 графа 10 &lt;= Раздел 9 строка 902 графа 10</t>
  </si>
  <si>
    <t>Раздел 9 строка 920 + строка 921 графа 10 &lt;= Раздел 9 строка 919 графа 10</t>
  </si>
  <si>
    <t>Раздел 9 строка 901 графа 10 &lt;= Раздел 9 строка 901 графа 03</t>
  </si>
  <si>
    <t>Раздел 9 строка 902 графа 10 &lt;= Раздел 9 строка 902 графа 03</t>
  </si>
  <si>
    <t>Раздел 9 строка 903 графа 10 &lt;= Раздел 9 строка 903 графа 03</t>
  </si>
  <si>
    <t>Раздел 9 строка 904 графа 10 &lt;= Раздел 9 строка 904 графа 03</t>
  </si>
  <si>
    <t>Раздел 9 строка 905 графа 10 &lt;= Раздел 9 строка 905 графа 03</t>
  </si>
  <si>
    <t>Раздел 9 строка 906 графа 10 &lt;= Раздел 9 строка 906 графа 03</t>
  </si>
  <si>
    <t>Раздел 9 строка 907 графа 10 &lt;= Раздел 9 строка 907 графа 03</t>
  </si>
  <si>
    <t>Раздел 9 строка 908 графа 10 &lt;= Раздел 9 строка 908 графа 03</t>
  </si>
  <si>
    <t>Раздел 9 строка 909 графа 10 &lt;= Раздел 9 строка 909 графа 03</t>
  </si>
  <si>
    <t>Раздел 9 строка 910 графа 10 &lt;= Раздел 9 строка 910 графа 03</t>
  </si>
  <si>
    <t>Раздел 9 строка 911 графа 10 &lt;= Раздел 9 строка 911 графа 03</t>
  </si>
  <si>
    <t>Раздел 9 строка 912 графа 10 &lt;= Раздел 9 строка 912 графа 03</t>
  </si>
  <si>
    <t>Раздел 9 строка 913 графа 10 &lt;= Раздел 9 строка 913 графа 03</t>
  </si>
  <si>
    <t>Раздел 9 строка 914 графа 10 &lt;= Раздел 9 строка 914 графа 03</t>
  </si>
  <si>
    <t>Раздел 9 строка 915 графа 10 &lt;= Раздел 9 строка 915 графа 03</t>
  </si>
  <si>
    <t>Раздел 9 строка 916 графа 10 &lt;= Раздел 9 строка 916 графа 03</t>
  </si>
  <si>
    <t>Раздел 9 строка 917 графа 10 &lt;= Раздел 9 строка 917 графа 03</t>
  </si>
  <si>
    <t>Раздел 9 строка 918 графа 10 &lt;= Раздел 9 строка 918 графа 03</t>
  </si>
  <si>
    <t>Раздел 9 строка 919 графа 10 &lt;= Раздел 9 строка 919 графа 03</t>
  </si>
  <si>
    <t>Раздел 9 строка 920 графа 10 &lt;= Раздел 9 строка 920 графа 03</t>
  </si>
  <si>
    <t>Раздел 9 строка 921 графа 10 &lt;= Раздел 9 строка 921 графа 03</t>
  </si>
  <si>
    <t>Раздел 9 строка 922 графа 10 &lt;= Раздел 9 строка 922 графа 03</t>
  </si>
  <si>
    <t>Раздел 9 строка 901 графа 03 = Раздел 8 строка 801 графа 12</t>
  </si>
  <si>
    <t>Раздел 9 строка 902 графа 03 = Раздел 8 строка 802 графа 12</t>
  </si>
  <si>
    <t>Раздел 9 строка 903 графа 03 = Раздел 8 строка 803 графа 12</t>
  </si>
  <si>
    <t>Раздел 9 строка 904 графа 03 = Раздел 8 строка 804 графа 12</t>
  </si>
  <si>
    <t>Раздел 9 строка 905 графа 03 = Раздел 8 строка 805 графа 12</t>
  </si>
  <si>
    <t>Раздел 9 строка 906 графа 03 = Раздел 8 строка 806 графа 12</t>
  </si>
  <si>
    <t>Раздел 9 строка 907 графа 03 = Раздел 8 строка 807 графа 12</t>
  </si>
  <si>
    <t>Раздел 9 строка 908 графа 03 = Раздел 8 строка 808 графа 12</t>
  </si>
  <si>
    <t>Раздел 9 строка 909 графа 03 = Раздел 8 строка 809 графа 12</t>
  </si>
  <si>
    <t>Раздел 9 строка 910 графа 03 = Раздел 8 строка 810 графа 12</t>
  </si>
  <si>
    <t>Раздел 9 строка 911 графа 03 = Раздел 8 строка 811 графа 12</t>
  </si>
  <si>
    <t>Раздел 9 строка 912 графа 03 = Раздел 8 строка 812 графа 12</t>
  </si>
  <si>
    <t>Раздел 9 строка 913 графа 03 = Раздел 8 строка 813 графа 12</t>
  </si>
  <si>
    <t>Раздел 9 строка 914 графа 03 = Раздел 8 строка 814 графа 12</t>
  </si>
  <si>
    <t>Раздел 9 строка 915 графа 03 = Раздел 8 строка 815 графа 12</t>
  </si>
  <si>
    <t>Раздел 9 строка 916 графа 03 = Раздел 8 строка 816 графа 12</t>
  </si>
  <si>
    <t>Раздел 9 строка 917 графа 03 = Раздел 8 строка 817 графа 12</t>
  </si>
  <si>
    <t>Раздел 9 строка 918 графа 03 = Раздел 8 строка 818 графа 12</t>
  </si>
  <si>
    <t>Раздел 9 строка 919 графа 03 = Раздел 8 строка 819 графа 12</t>
  </si>
  <si>
    <t>Раздел 9 строка 920 графа 03 = Раздел 8 строка 820 графа 12</t>
  </si>
  <si>
    <t>Раздел 9 строка 921 графа 03 = Раздел 8 строка 821 графа 12</t>
  </si>
  <si>
    <t>Раздел 9 строка 922 графа 03 = Раздел 8 строка 822 графа 12</t>
  </si>
  <si>
    <t>Раздел 9 строка 901 графа 08 + графа 09 &lt;= Раздел 9 строка 901 графа 03</t>
  </si>
  <si>
    <t>Раздел 9 строка 902 графа 08 + графа 09 &lt;= Раздел 9 строка 902 графа 03</t>
  </si>
  <si>
    <t>Раздел 9 строка 903 графа 08 + графа 09 &lt;= Раздел 9 строка 903 графа 03</t>
  </si>
  <si>
    <t>Раздел 9 строка 904 графа 08 + графа 09 &lt;= Раздел 9 строка 904 графа 03</t>
  </si>
  <si>
    <t>Раздел 9 строка 905 графа 08 + графа 09 &lt;= Раздел 9 строка 905 графа 03</t>
  </si>
  <si>
    <t>Раздел 9 строка 906 графа 08 + графа 09 &lt;= Раздел 9 строка 906 графа 03</t>
  </si>
  <si>
    <t>Раздел 9 строка 907 графа 08 + графа 09 &lt;= Раздел 9 строка 907 графа 03</t>
  </si>
  <si>
    <t>Раздел 9 строка 908 графа 08 + графа 09 &lt;= Раздел 9 строка 908 графа 03</t>
  </si>
  <si>
    <t>Раздел 9 строка 909 графа 08 + графа 09 &lt;= Раздел 9 строка 909 графа 03</t>
  </si>
  <si>
    <t>Раздел 9 строка 910 графа 08 + графа 09 &lt;= Раздел 9 строка 910 графа 03</t>
  </si>
  <si>
    <t>Раздел 9 строка 911 графа 08 + графа 09 &lt;= Раздел 9 строка 911 графа 03</t>
  </si>
  <si>
    <t>Раздел 9 строка 912 графа 08 + графа 09 &lt;= Раздел 9 строка 912 графа 03</t>
  </si>
  <si>
    <t>Раздел 9 строка 913 графа 08 + графа 09 &lt;= Раздел 9 строка 913 графа 03</t>
  </si>
  <si>
    <t>Раздел 9 строка 914 графа 08 + графа 09 &lt;= Раздел 9 строка 914 графа 03</t>
  </si>
  <si>
    <t>Раздел 9 строка 915 графа 08 + графа 09 &lt;= Раздел 9 строка 915 графа 03</t>
  </si>
  <si>
    <t>Раздел 9 строка 916 графа 08 + графа 09 &lt;= Раздел 9 строка 916 графа 03</t>
  </si>
  <si>
    <t>Раздел 9 строка 917 графа 08 + графа 09 &lt;= Раздел 9 строка 917 графа 03</t>
  </si>
  <si>
    <t>Раздел 9 строка 918 графа 08 + графа 09 &lt;= Раздел 9 строка 918 графа 03</t>
  </si>
  <si>
    <t>Раздел 9 строка 901 графа 09 &lt;= Раздел 9 строка 901 графа 03</t>
  </si>
  <si>
    <t>Раздел 9 строка 902 графа 09 &lt;= Раздел 9 строка 902 графа 03</t>
  </si>
  <si>
    <t>Раздел 9 строка 903 графа 09 &lt;= Раздел 9 строка 903 графа 03</t>
  </si>
  <si>
    <t>Раздел 9 строка 904 графа 09 &lt;= Раздел 9 строка 904 графа 03</t>
  </si>
  <si>
    <t>Раздел 9 строка 905 графа 09 &lt;= Раздел 9 строка 905 графа 03</t>
  </si>
  <si>
    <t>Раздел 9 строка 906 графа 09 &lt;= Раздел 9 строка 906 графа 03</t>
  </si>
  <si>
    <t>Раздел 9 строка 907 графа 09 &lt;= Раздел 9 строка 907 графа 03</t>
  </si>
  <si>
    <t>Раздел 9 строка 908 графа 09 &lt;= Раздел 9 строка 908 графа 03</t>
  </si>
  <si>
    <t>Раздел 9 строка 909 графа 09 &lt;= Раздел 9 строка 909 графа 03</t>
  </si>
  <si>
    <t>Раздел 9 строка 910 графа 09 &lt;= Раздел 9 строка 910 графа 03</t>
  </si>
  <si>
    <t>Раздел 9 строка 911 графа 09 &lt;= Раздел 9 строка 911 графа 03</t>
  </si>
  <si>
    <t>Раздел 9 строка 912 графа 09 &lt;= Раздел 9 строка 912 графа 03</t>
  </si>
  <si>
    <t>Раздел 9 строка 913 графа 09 &lt;= Раздел 9 строка 913 графа 03</t>
  </si>
  <si>
    <t>Раздел 9 строка 914 графа 09 &lt;= Раздел 9 строка 914 графа 03</t>
  </si>
  <si>
    <t>Раздел 9 строка 915 графа 09 &lt;= Раздел 9 строка 915 графа 03</t>
  </si>
  <si>
    <t>Раздел 9 строка 916 графа 09 &lt;= Раздел 9 строка 916 графа 03</t>
  </si>
  <si>
    <t>Раздел 9 строка 917 графа 09 &lt;= Раздел 9 строка 917 графа 03</t>
  </si>
  <si>
    <t>Раздел 9 строка 918 графа 09 &lt;= Раздел 9 строка 918 графа 03</t>
  </si>
  <si>
    <t>Раздел 10 строка 1001 графа 03 = Раздел 8 строка 801 графа 12</t>
  </si>
  <si>
    <t>Раздел 10 строка 1002 графа 03 = Раздел 8 строка 802 графа 12</t>
  </si>
  <si>
    <t>Раздел 10 строка 1003 графа 03 = Раздел 8 строка 803 графа 12</t>
  </si>
  <si>
    <t>Раздел 10 строка 1004 графа 03 = Раздел 8 строка 804 графа 12</t>
  </si>
  <si>
    <t>Раздел 10 строка 1005 графа 03 = Раздел 8 строка 805 графа 12</t>
  </si>
  <si>
    <t>Раздел 10 строка 1006 графа 03 = Раздел 8 строка 806 графа 12</t>
  </si>
  <si>
    <t>Раздел 10 строка 1007 графа 03 = Раздел 8 строка 807 графа 12</t>
  </si>
  <si>
    <t>Раздел 10 строка 1008 графа 03 = Раздел 8 строка 808 графа 12</t>
  </si>
  <si>
    <t>Раздел 10 строка 1009 графа 03 = Раздел 8 строка 809 графа 12</t>
  </si>
  <si>
    <t>Раздел 10 строка 1010 графа 03 = Раздел 8 строка 810 графа 12</t>
  </si>
  <si>
    <t>Раздел 10 строка 1011 графа 03 = Раздел 8 строка 811 графа 12</t>
  </si>
  <si>
    <t>Раздел 10 строка 1012 графа 03 = Раздел 8 строка 812 графа 12</t>
  </si>
  <si>
    <t>Раздел 10 строка 1013 графа 03 = Раздел 8 строка 813 графа 12</t>
  </si>
  <si>
    <t>Раздел 10 строка 1014 графа 03 = Раздел 8 строка 814 графа 12</t>
  </si>
  <si>
    <t>Раздел 10 строка 1015 графа 03 = Раздел 8 строка 815 графа 12</t>
  </si>
  <si>
    <t>Раздел 10 строка 1016 графа 03 = Раздел 8 строка 816 графа 12</t>
  </si>
  <si>
    <t>Раздел 10 строка 1017 графа 03 = Раздел 8 строка 817 графа 12</t>
  </si>
  <si>
    <t>Раздел 10 строка 1018 графа 03 = Раздел 8 строка 818 графа 12</t>
  </si>
  <si>
    <t>Раздел 10 строка 1019 графа 03 = Раздел 8 строка 819 графа 12</t>
  </si>
  <si>
    <t>Раздел 10 строка 1020 графа 03 = Раздел 8 строка 820 графа 12</t>
  </si>
  <si>
    <t>Раздел 10 строка 1021 графа 03 = Раздел 8 строка 821 графа 12</t>
  </si>
  <si>
    <t>Раздел 10 строка 1022 графа 03 = Раздел 8 строка 822 графа 12</t>
  </si>
  <si>
    <t>Раздел 10 строка 1001 графа 03 = Раздел 9 строка 901 графа 12</t>
  </si>
  <si>
    <t>Раздел 10 строка 1002 графа 03 = Раздел 9 строка 902 графа 12</t>
  </si>
  <si>
    <t>Раздел 10 строка 1003 графа 03 = Раздел 9 строка 903 графа 12</t>
  </si>
  <si>
    <t>Раздел 10 строка 1004 графа 03 = Раздел 9 строка 904 графа 12</t>
  </si>
  <si>
    <t>Раздел 10 строка 1005 графа 03 = Раздел 9 строка 905 графа 12</t>
  </si>
  <si>
    <t>Раздел 10 строка 1006 графа 03 = Раздел 9 строка 906 графа 12</t>
  </si>
  <si>
    <t>Раздел 10 строка 1007 графа 03 = Раздел 9 строка 907 графа 12</t>
  </si>
  <si>
    <t>Раздел 10 строка 1008 графа 03 = Раздел 9 строка 908 графа 12</t>
  </si>
  <si>
    <t>Раздел 10 строка 1009 графа 03 = Раздел 9 строка 909 графа 12</t>
  </si>
  <si>
    <t>Раздел 10 строка 1010 графа 03 = Раздел 9 строка 910 графа 12</t>
  </si>
  <si>
    <t>Раздел 10 строка 1011 графа 03 = Раздел 9 строка 911 графа 12</t>
  </si>
  <si>
    <t>Раздел 10 строка 1012 графа 03 = Раздел 9 строка 912 графа 12</t>
  </si>
  <si>
    <t>Раздел 10 строка 1013 графа 03 = Раздел 9 строка 913 графа 12</t>
  </si>
  <si>
    <t>Раздел 10 строка 1014 графа 03 = Раздел 9 строка 914 графа 12</t>
  </si>
  <si>
    <t>Раздел 10 строка 1015 графа 03 = Раздел 9 строка 915 графа 12</t>
  </si>
  <si>
    <t>Раздел 10 строка 1016 графа 03 = Раздел 9 строка 916 графа 12</t>
  </si>
  <si>
    <t>Раздел 10 строка 1017 графа 03 = Раздел 9 строка 917 графа 12</t>
  </si>
  <si>
    <t>Раздел 10 строка 1018 графа 03 = Раздел 9 строка 918 графа 12</t>
  </si>
  <si>
    <t>Раздел 10 строка 1019 графа 03 = Раздел 9 строка 919 графа 12</t>
  </si>
  <si>
    <t>Раздел 10 строка 1020 графа 03 = Раздел 9 строка 920 графа 12</t>
  </si>
  <si>
    <t>Раздел 10 строка 1021 графа 03 = Раздел 9 строка 921 графа 12</t>
  </si>
  <si>
    <t>Раздел 10 строка 1022 графа 03 = Раздел 9 строка 922 графа 12</t>
  </si>
  <si>
    <t>Раздел 11 строка 1101 графа 03 = Раздел 8 строка 801 графа 12</t>
  </si>
  <si>
    <t>Раздел 11 строка 1102 графа 03 = Раздел 8 строка 802 графа 12</t>
  </si>
  <si>
    <t>Раздел 11 строка 1103 графа 03 = Раздел 8 строка 803 графа 12</t>
  </si>
  <si>
    <t>Раздел 11 строка 1104 графа 03 = Раздел 8 строка 804 графа 12</t>
  </si>
  <si>
    <t>Раздел 11 строка 1105 графа 03 = Раздел 8 строка 805 графа 12</t>
  </si>
  <si>
    <t>Раздел 11 строка 1106 графа 03 = Раздел 8 строка 806 графа 12</t>
  </si>
  <si>
    <t>Раздел 11 строка 1107 графа 03 = Раздел 8 строка 807 графа 12</t>
  </si>
  <si>
    <t>Раздел 11 строка 1108 графа 03 = Раздел 8 строка 808 графа 12</t>
  </si>
  <si>
    <t>Раздел 11 строка 1109 графа 03 = Раздел 8 строка 809 графа 12</t>
  </si>
  <si>
    <t>Раздел 11 строка 1110 графа 03 = Раздел 8 строка 810 графа 12</t>
  </si>
  <si>
    <t>Раздел 11 строка 1111 графа 03 = Раздел 8 строка 811 графа 12</t>
  </si>
  <si>
    <t>Раздел 11 строка 1112 графа 03 = Раздел 8 строка 812 графа 12</t>
  </si>
  <si>
    <t>Раздел 11 строка 1113 графа 03 = Раздел 8 строка 813 графа 12</t>
  </si>
  <si>
    <t>Раздел 11 строка 1114 графа 03 = Раздел 8 строка 814 графа 12</t>
  </si>
  <si>
    <t>Раздел 11 строка 1115 графа 03 = Раздел 8 строка 815 графа 12</t>
  </si>
  <si>
    <t>Раздел 11 строка 1116 графа 03 = Раздел 8 строка 816 графа 12</t>
  </si>
  <si>
    <t>Раздел 11 строка 1117 графа 03 = Раздел 8 строка 817 графа 12</t>
  </si>
  <si>
    <t>Раздел 11 строка 1118 графа 03 = Раздел 8 строка 818 графа 12</t>
  </si>
  <si>
    <t>Раздел 11 строка 1119 графа 03 = Раздел 8 строка 819 графа 12</t>
  </si>
  <si>
    <t>Раздел 11 строка 1120 графа 03 = Раздел 8 строка 820 графа 12</t>
  </si>
  <si>
    <t>Раздел 11 строка 1121 графа 03 = Раздел 8 строка 821 графа 12</t>
  </si>
  <si>
    <t>Раздел 11 строка 1122 графа 03 = Раздел 8 строка 822 графа 12</t>
  </si>
  <si>
    <t>Предупреждение! Если Раздел 9 строка 901 графа 03 &gt; 0, то  Раздел 9 строка 901 графа 10 &gt; 0</t>
  </si>
  <si>
    <t>Предупреждение! Если Раздел 9 строка 902 графа 03 &gt; 0, то  Раздел 9 строка 902 графа 10 &gt; 0</t>
  </si>
  <si>
    <t>Предупреждение! Если Раздел 9 строка 903 графа 03 &gt; 0, то  Раздел 9 строка 903 графа 10 &gt; 0</t>
  </si>
  <si>
    <t>Предупреждение! Если Раздел 9 строка 904 графа 03 &gt; 0, то  Раздел 9 строка 904 графа 10 &gt; 0</t>
  </si>
  <si>
    <t>Предупреждение! Если Раздел 9 строка 905 графа 03 &gt; 0, то  Раздел 9 строка 905 графа 10 &gt; 0</t>
  </si>
  <si>
    <t>Предупреждение! Если Раздел 9 строка 906 графа 03 &gt; 0, то  Раздел 9 строка 906 графа 10 &gt; 0</t>
  </si>
  <si>
    <t>Предупреждение! Если Раздел 9 строка 907 графа 03 &gt; 0, то  Раздел 9 строка 907 графа 10 &gt; 0</t>
  </si>
  <si>
    <t>Предупреждение! Если Раздел 9 строка 908 графа 03 &gt; 0, то  Раздел 9 строка 908 графа 10 &gt; 0</t>
  </si>
  <si>
    <t>Предупреждение! Если Раздел 9 строка 909 графа 03 &gt; 0, то  Раздел 9 строка 909 графа 10 &gt; 0</t>
  </si>
  <si>
    <t>Предупреждение! Если Раздел 9 строка 910 графа 03 &gt; 0, то  Раздел 9 строка 910 графа 10 &gt; 0</t>
  </si>
  <si>
    <t>Предупреждение! Если Раздел 9 строка 911 графа 03 &gt; 0, то  Раздел 9 строка 911 графа 10 &gt; 0</t>
  </si>
  <si>
    <t>Предупреждение! Если Раздел 9 строка 912 графа 03 &gt; 0, то  Раздел 9 строка 912 графа 10 &gt; 0</t>
  </si>
  <si>
    <t>Предупреждение! Если Раздел 9 строка 913 графа 03 &gt; 0, то  Раздел 9 строка 913 графа 10 &gt; 0</t>
  </si>
  <si>
    <t>Предупреждение! Если Раздел 9 строка 914 графа 03 &gt; 0, то  Раздел 9 строка 914 графа 10 &gt; 0</t>
  </si>
  <si>
    <t>Предупреждение! Если Раздел 9 строка 915 графа 03 &gt; 0, то  Раздел 9 строка 915 графа 10 &gt; 0</t>
  </si>
  <si>
    <t>Предупреждение! Если Раздел 9 строка 916 графа 03 &gt; 0, то  Раздел 9 строка 916 графа 10 &gt; 0</t>
  </si>
  <si>
    <t>Предупреждение! Если Раздел 9 строка 917 графа 03 &gt; 0, то  Раздел 9 строка 917 графа 10 &gt; 0</t>
  </si>
  <si>
    <t>Предупреждение! Если Раздел 9 строка 918 графа 03 &gt; 0, то  Раздел 9 строка 918 графа 10 &gt; 0</t>
  </si>
  <si>
    <t>Раздел 11 строка 1101 графа 16 &lt;= Раздел 11 строка 1101 графа 09</t>
  </si>
  <si>
    <t>Раздел 11 строка 1102 графа 16 &lt;= Раздел 11 строка 1102 графа 09</t>
  </si>
  <si>
    <t>Раздел 11 строка 1103 графа 16 &lt;= Раздел 11 строка 1103 графа 09</t>
  </si>
  <si>
    <t>Раздел 11 строка 1104 графа 16 &lt;= Раздел 11 строка 1104 графа 09</t>
  </si>
  <si>
    <t>Раздел 11 строка 1105 графа 16 &lt;= Раздел 11 строка 1105 графа 09</t>
  </si>
  <si>
    <t>Раздел 11 строка 1106 графа 16 &lt;= Раздел 11 строка 1106 графа 09</t>
  </si>
  <si>
    <t>Раздел 11 строка 1107 графа 16 &lt;= Раздел 11 строка 1107 графа 09</t>
  </si>
  <si>
    <t>Раздел 11 строка 1108 графа 16 &lt;= Раздел 11 строка 1108 графа 09</t>
  </si>
  <si>
    <t>Раздел 11 строка 1109 графа 16 &lt;= Раздел 11 строка 1109 графа 09</t>
  </si>
  <si>
    <t>Раздел 11 строка 1110 графа 16 &lt;= Раздел 11 строка 1110 графа 09</t>
  </si>
  <si>
    <t>Раздел 11 строка 1111 графа 16 &lt;= Раздел 11 строка 1111 графа 09</t>
  </si>
  <si>
    <t>Раздел 11 строка 1112 графа 16 &lt;= Раздел 11 строка 1112 графа 09</t>
  </si>
  <si>
    <t>Раздел 11 строка 1113 графа 16 &lt;= Раздел 11 строка 1113 графа 09</t>
  </si>
  <si>
    <t>Раздел 11 строка 1114 графа 16 &lt;= Раздел 11 строка 1114 графа 09</t>
  </si>
  <si>
    <t>Раздел 11 строка 1115 графа 16 &lt;= Раздел 11 строка 1115 графа 09</t>
  </si>
  <si>
    <t>Раздел 11 строка 1116 графа 16 &lt;= Раздел 11 строка 1116 графа 09</t>
  </si>
  <si>
    <t>Раздел 11 строка 1117 графа 16 &lt;= Раздел 11 строка 1117 графа 09</t>
  </si>
  <si>
    <t>Раздел 11 строка 1118 графа 16 &lt;= Раздел 11 строка 1118 графа 09</t>
  </si>
  <si>
    <t>Раздел 11 строка 1119 графа 16 &lt;= Раздел 11 строка 1119 графа 09</t>
  </si>
  <si>
    <t>Раздел 11 строка 1120 графа 16 &lt;= Раздел 11 строка 1120 графа 09</t>
  </si>
  <si>
    <t>Раздел 11 строка 1121 графа 16 &lt;= Раздел 11 строка 1121 графа 09</t>
  </si>
  <si>
    <t>Раздел 11 строка 1122 графа 16 &lt;= Раздел 11 строка 1122 графа 09</t>
  </si>
  <si>
    <t>Раздел 11 строка 1101 графа 16 + графа 15 &lt;= Раздел 11 строка 1101 графа 09 + графа 08</t>
  </si>
  <si>
    <t>Раздел 11 строка 1102 графа 16 + графа 15 &lt;= Раздел 11 строка 1102 графа 09 + графа 08</t>
  </si>
  <si>
    <t>Раздел 11 строка 1103 графа 16 + графа 15 &lt;= Раздел 11 строка 1103 графа 09 + графа 08</t>
  </si>
  <si>
    <t>Раздел 11 строка 1104 графа 16 + графа 15 &lt;= Раздел 11 строка 1104 графа 09 + графа 08</t>
  </si>
  <si>
    <t>Раздел 11 строка 1105 графа 16 + графа 15 &lt;= Раздел 11 строка 1105 графа 09 + графа 08</t>
  </si>
  <si>
    <t>Раздел 11 строка 1106 графа 16 + графа 15 &lt;= Раздел 11 строка 1106 графа 09 + графа 08</t>
  </si>
  <si>
    <t>Раздел 11 строка 1107 графа 16 + графа 15 &lt;= Раздел 11 строка 1107 графа 09 + графа 08</t>
  </si>
  <si>
    <t>Раздел 11 строка 1108 графа 16 + графа 15 &lt;= Раздел 11 строка 1108 графа 09 + графа 08</t>
  </si>
  <si>
    <t>Раздел 11 строка 1109 графа 16 + графа 15 &lt;= Раздел 11 строка 1109 графа 09 + графа 08</t>
  </si>
  <si>
    <t>Раздел 11 строка 1110 графа 16 + графа 15 &lt;= Раздел 11 строка 1110 графа 09 + графа 08</t>
  </si>
  <si>
    <t>Раздел 11 строка 1111 графа 16 + графа 15 &lt;= Раздел 11 строка 1111 графа 09 + графа 08</t>
  </si>
  <si>
    <t>Раздел 11 строка 1112 графа 16 + графа 15 &lt;= Раздел 11 строка 1112 графа 09 + графа 08</t>
  </si>
  <si>
    <t>Раздел 11 строка 1113 графа 16 + графа 15 &lt;= Раздел 11 строка 1113 графа 09 + графа 08</t>
  </si>
  <si>
    <t>Раздел 11 строка 1114 графа 16 + графа 15 &lt;= Раздел 11 строка 1114 графа 09 + графа 08</t>
  </si>
  <si>
    <t>Раздел 11 строка 1115 графа 16 + графа 15 &lt;= Раздел 11 строка 1115 графа 09 + графа 08</t>
  </si>
  <si>
    <t>Раздел 11 строка 1116 графа 16 + графа 15 &lt;= Раздел 11 строка 1116 графа 09 + графа 08</t>
  </si>
  <si>
    <t>Раздел 11 строка 1117 графа 16 + графа 15 &lt;= Раздел 11 строка 1117 графа 09 + графа 08</t>
  </si>
  <si>
    <t>Раздел 11 строка 1118 графа 16 + графа 15 &lt;= Раздел 11 строка 1118 графа 09 + графа 08</t>
  </si>
  <si>
    <t>Раздел 11 строка 1119 графа 16 + графа 15 &lt;= Раздел 11 строка 1119 графа 09 + графа 08</t>
  </si>
  <si>
    <t>Раздел 11 строка 1120 графа 16 + графа 15 &lt;= Раздел 11 строка 1120 графа 09 + графа 08</t>
  </si>
  <si>
    <t>Раздел 11 строка 1121 графа 16 + графа 15 &lt;= Раздел 11 строка 1121 графа 09 + графа 08</t>
  </si>
  <si>
    <t>Раздел 11 строка 1122 графа 16 + графа 15 &lt;= Раздел 11 строка 1122 графа 09 + графа 08</t>
  </si>
  <si>
    <t>Раздел 11 строка 1101 графа 16 + графа 15 + графа 14 &lt;= Раздел 11 строка 1101 графа 09 + графа 08 + графа 07</t>
  </si>
  <si>
    <t>Раздел 11 строка 1102 графа 16 + графа 15 + графа 14 &lt;= Раздел 11 строка 1102 графа 09 + графа 08 + графа 07</t>
  </si>
  <si>
    <t>Раздел 11 строка 1103 графа 16 + графа 15 + графа 14 &lt;= Раздел 11 строка 1103 графа 09 + графа 08 + графа 07</t>
  </si>
  <si>
    <t>Раздел 11 строка 1104 графа 16 + графа 15 + графа 14 &lt;= Раздел 11 строка 1104 графа 09 + графа 08 + графа 07</t>
  </si>
  <si>
    <t>Раздел 11 строка 1105 графа 16 + графа 15 + графа 14 &lt;= Раздел 11 строка 1105 графа 09 + графа 08 + графа 07</t>
  </si>
  <si>
    <t>Раздел 11 строка 1106 графа 16 + графа 15 + графа 14 &lt;= Раздел 11 строка 1106 графа 09 + графа 08 + графа 07</t>
  </si>
  <si>
    <t>Раздел 11 строка 1107 графа 16 + графа 15 + графа 14 &lt;= Раздел 11 строка 1107 графа 09 + графа 08 + графа 07</t>
  </si>
  <si>
    <t>Раздел 11 строка 1108 графа 16 + графа 15 + графа 14 &lt;= Раздел 11 строка 1108 графа 09 + графа 08 + графа 07</t>
  </si>
  <si>
    <t>Раздел 11 строка 1109 графа 16 + графа 15 + графа 14 &lt;= Раздел 11 строка 1109 графа 09 + графа 08 + графа 07</t>
  </si>
  <si>
    <t>Раздел 11 строка 1110 графа 16 + графа 15 + графа 14 &lt;= Раздел 11 строка 1110 графа 09 + графа 08 + графа 07</t>
  </si>
  <si>
    <t>Раздел 11 строка 1111 графа 16 + графа 15 + графа 14 &lt;= Раздел 11 строка 1111 графа 09 + графа 08 + графа 07</t>
  </si>
  <si>
    <t>Раздел 11 строка 1112 графа 16 + графа 15 + графа 14 &lt;= Раздел 11 строка 1112 графа 09 + графа 08 + графа 07</t>
  </si>
  <si>
    <t>Раздел 11 строка 1113 графа 16 + графа 15 + графа 14 &lt;= Раздел 11 строка 1113 графа 09 + графа 08 + графа 07</t>
  </si>
  <si>
    <t>Раздел 11 строка 1114 графа 16 + графа 15 + графа 14 &lt;= Раздел 11 строка 1114 графа 09 + графа 08 + графа 07</t>
  </si>
  <si>
    <t>Раздел 11 строка 1115 графа 16 + графа 15 + графа 14 &lt;= Раздел 11 строка 1115 графа 09 + графа 08 + графа 07</t>
  </si>
  <si>
    <t>Раздел 11 строка 1116 графа 16 + графа 15 + графа 14 &lt;= Раздел 11 строка 1116 графа 09 + графа 08 + графа 07</t>
  </si>
  <si>
    <t>Раздел 11 строка 1117 графа 16 + графа 15 + графа 14 &lt;= Раздел 11 строка 1117 графа 09 + графа 08 + графа 07</t>
  </si>
  <si>
    <t>Раздел 11 строка 1118 графа 16 + графа 15 + графа 14 &lt;= Раздел 11 строка 1118 графа 09 + графа 08 + графа 07</t>
  </si>
  <si>
    <t>Раздел 11 строка 1119 графа 16 + графа 15 + графа 14 &lt;= Раздел 11 строка 1119 графа 09 + графа 08 + графа 07</t>
  </si>
  <si>
    <t>Раздел 11 строка 1120 графа 16 + графа 15 + графа 14 &lt;= Раздел 11 строка 1120 графа 09 + графа 08 + графа 07</t>
  </si>
  <si>
    <t>Раздел 11 строка 1121 графа 16 + графа 15 + графа 14 &lt;= Раздел 11 строка 1121 графа 09 + графа 08 + графа 07</t>
  </si>
  <si>
    <t>Раздел 11 строка 1122 графа 16 + графа 15 + графа 14 &lt;= Раздел 11 строка 1122 графа 09 + графа 08 + графа 07</t>
  </si>
  <si>
    <t>Раздел 11 строка 1101 графа 16 + графа 15 + графа 14 + графа 13 &lt;= Раздел 11 строка 1101 графа 09 + графа 08 + графа 07 + графа 06</t>
  </si>
  <si>
    <t>Раздел 11 строка 1102 графа 16 + графа 15 + графа 14 + графа 13 &lt;= Раздел 11 строка 1102 графа 09 + графа 08 + графа 07 + графа 06</t>
  </si>
  <si>
    <t>Раздел 11 строка 1103 графа 16 + графа 15 + графа 14 + графа 13 &lt;= Раздел 11 строка 1103 графа 09 + графа 08 + графа 07 + графа 06</t>
  </si>
  <si>
    <t>Раздел 11 строка 1104 графа 16 + графа 15 + графа 14 + графа 13 &lt;= Раздел 11 строка 1104 графа 09 + графа 08 + графа 07 + графа 06</t>
  </si>
  <si>
    <t>Раздел 11 строка 1105 графа 16 + графа 15 + графа 14 + графа 13 &lt;= Раздел 11 строка 1105 графа 09 + графа 08 + графа 07 + графа 06</t>
  </si>
  <si>
    <t>Раздел 11 строка 1106 графа 16 + графа 15 + графа 14 + графа 13 &lt;= Раздел 11 строка 1106 графа 09 + графа 08 + графа 07 + графа 06</t>
  </si>
  <si>
    <t>Раздел 11 строка 1107 графа 16 + графа 15 + графа 14 + графа 13 &lt;= Раздел 11 строка 1107 графа 09 + графа 08 + графа 07 + графа 06</t>
  </si>
  <si>
    <t>Раздел 11 строка 1108 графа 16 + графа 15 + графа 14 + графа 13 &lt;= Раздел 11 строка 1108 графа 09 + графа 08 + графа 07 + графа 06</t>
  </si>
  <si>
    <t>Раздел 11 строка 1109 графа 16 + графа 15 + графа 14 + графа 13 &lt;= Раздел 11 строка 1109 графа 09 + графа 08 + графа 07 + графа 06</t>
  </si>
  <si>
    <t>Раздел 11 строка 1110 графа 16 + графа 15 + графа 14 + графа 13 &lt;= Раздел 11 строка 1110 графа 09 + графа 08 + графа 07 + графа 06</t>
  </si>
  <si>
    <t>Раздел 11 строка 1111 графа 16 + графа 15 + графа 14 + графа 13 &lt;= Раздел 11 строка 1111 графа 09 + графа 08 + графа 07 + графа 06</t>
  </si>
  <si>
    <t>Раздел 11 строка 1112 графа 16 + графа 15 + графа 14 + графа 13 &lt;= Раздел 11 строка 1112 графа 09 + графа 08 + графа 07 + графа 06</t>
  </si>
  <si>
    <t>Раздел 11 строка 1113 графа 16 + графа 15 + графа 14 + графа 13 &lt;= Раздел 11 строка 1113 графа 09 + графа 08 + графа 07 + графа 06</t>
  </si>
  <si>
    <t>Раздел 11 строка 1114 графа 16 + графа 15 + графа 14 + графа 13 &lt;= Раздел 11 строка 1114 графа 09 + графа 08 + графа 07 + графа 06</t>
  </si>
  <si>
    <t>Раздел 11 строка 1115 графа 16 + графа 15 + графа 14 + графа 13 &lt;= Раздел 11 строка 1115 графа 09 + графа 08 + графа 07 + графа 06</t>
  </si>
  <si>
    <t>Раздел 11 строка 1116 графа 16 + графа 15 + графа 14 + графа 13 &lt;= Раздел 11 строка 1116 графа 09 + графа 08 + графа 07 + графа 06</t>
  </si>
  <si>
    <t>Раздел 11 строка 1117 графа 16 + графа 15 + графа 14 + графа 13 &lt;= Раздел 11 строка 1117 графа 09 + графа 08 + графа 07 + графа 06</t>
  </si>
  <si>
    <t>Раздел 11 строка 1118 графа 16 + графа 15 + графа 14 + графа 13 &lt;= Раздел 11 строка 1118 графа 09 + графа 08 + графа 07 + графа 06</t>
  </si>
  <si>
    <t>Раздел 11 строка 1119 графа 16 + графа 15 + графа 14 + графа 13 &lt;= Раздел 11 строка 1119 графа 09 + графа 08 + графа 07 + графа 06</t>
  </si>
  <si>
    <t>Раздел 11 строка 1120 графа 16 + графа 15 + графа 14 + графа 13 &lt;= Раздел 11 строка 1120 графа 09 + графа 08 + графа 07 + графа 06</t>
  </si>
  <si>
    <t>Раздел 11 строка 1121 графа 16 + графа 15 + графа 14 + графа 13 &lt;= Раздел 11 строка 1121 графа 09 + графа 08 + графа 07 + графа 06</t>
  </si>
  <si>
    <t>Раздел 11 строка 1122 графа 16 + графа 15 + графа 14 + графа 13 &lt;= Раздел 11 строка 1122 графа 09 + графа 08 + графа 07 + графа 06</t>
  </si>
  <si>
    <t>Раздел 11 строка 1101 графа 16 + графа 15 + графа 14 + графа 13 + графа 12 &lt;= Раздел 11 строка 1101 графа 09 + графа 08 + графа 07 + графа 06 + графа 05</t>
  </si>
  <si>
    <t>Раздел 11 строка 1102 графа 16 + графа 15 + графа 14 + графа 13 + графа 12 &lt;= Раздел 11 строка 1102 графа 09 + графа 08 + графа 07 + графа 06 + графа 05</t>
  </si>
  <si>
    <t>Раздел 11 строка 1103 графа 16 + графа 15 + графа 14 + графа 13 + графа 12 &lt;= Раздел 11 строка 1103 графа 09 + графа 08 + графа 07 + графа 06 + графа 05</t>
  </si>
  <si>
    <t>Раздел 11 строка 1104 графа 16 + графа 15 + графа 14 + графа 13 + графа 12 &lt;= Раздел 11 строка 1104 графа 09 + графа 08 + графа 07 + графа 06 + графа 05</t>
  </si>
  <si>
    <t>Раздел 11 строка 1105 графа 16 + графа 15 + графа 14 + графа 13 + графа 12 &lt;= Раздел 11 строка 1105 графа 09 + графа 08 + графа 07 + графа 06 + графа 05</t>
  </si>
  <si>
    <t>Раздел 11 строка 1106 графа 16 + графа 15 + графа 14 + графа 13 + графа 12 &lt;= Раздел 11 строка 1106 графа 09 + графа 08 + графа 07 + графа 06 + графа 05</t>
  </si>
  <si>
    <t>Раздел 11 строка 1107 графа 16 + графа 15 + графа 14 + графа 13 + графа 12 &lt;= Раздел 11 строка 1107 графа 09 + графа 08 + графа 07 + графа 06 + графа 05</t>
  </si>
  <si>
    <t>Раздел 11 строка 1108 графа 16 + графа 15 + графа 14 + графа 13 + графа 12 &lt;= Раздел 11 строка 1108 графа 09 + графа 08 + графа 07 + графа 06 + графа 05</t>
  </si>
  <si>
    <t>Раздел 11 строка 1109 графа 16 + графа 15 + графа 14 + графа 13 + графа 12 &lt;= Раздел 11 строка 1109 графа 09 + графа 08 + графа 07 + графа 06 + графа 05</t>
  </si>
  <si>
    <t>Раздел 11 строка 1110 графа 16 + графа 15 + графа 14 + графа 13 + графа 12 &lt;= Раздел 11 строка 1110 графа 09 + графа 08 + графа 07 + графа 06 + графа 05</t>
  </si>
  <si>
    <t>Раздел 11 строка 1111 графа 16 + графа 15 + графа 14 + графа 13 + графа 12 &lt;= Раздел 11 строка 1111 графа 09 + графа 08 + графа 07 + графа 06 + графа 05</t>
  </si>
  <si>
    <t>Раздел 11 строка 1112 графа 16 + графа 15 + графа 14 + графа 13 + графа 12 &lt;= Раздел 11 строка 1112 графа 09 + графа 08 + графа 07 + графа 06 + графа 05</t>
  </si>
  <si>
    <t>Раздел 11 строка 1113 графа 16 + графа 15 + графа 14 + графа 13 + графа 12 &lt;= Раздел 11 строка 1113 графа 09 + графа 08 + графа 07 + графа 06 + графа 05</t>
  </si>
  <si>
    <t>Раздел 11 строка 1114 графа 16 + графа 15 + графа 14 + графа 13 + графа 12 &lt;= Раздел 11 строка 1114 графа 09 + графа 08 + графа 07 + графа 06 + графа 05</t>
  </si>
  <si>
    <t>Раздел 11 строка 1115 графа 16 + графа 15 + графа 14 + графа 13 + графа 12 &lt;= Раздел 11 строка 1115 графа 09 + графа 08 + графа 07 + графа 06 + графа 05</t>
  </si>
  <si>
    <t>Раздел 11 строка 1116 графа 16 + графа 15 + графа 14 + графа 13 + графа 12 &lt;= Раздел 11 строка 1116 графа 09 + графа 08 + графа 07 + графа 06 + графа 05</t>
  </si>
  <si>
    <t>Раздел 11 строка 1117 графа 16 + графа 15 + графа 14 + графа 13 + графа 12 &lt;= Раздел 11 строка 1117 графа 09 + графа 08 + графа 07 + графа 06 + графа 05</t>
  </si>
  <si>
    <t>Раздел 11 строка 1118 графа 16 + графа 15 + графа 14 + графа 13 + графа 12 &lt;= Раздел 11 строка 1118 графа 09 + графа 08 + графа 07 + графа 06 + графа 05</t>
  </si>
  <si>
    <t>Раздел 11 строка 1119 графа 16 + графа 15 + графа 14 + графа 13 + графа 12 &lt;= Раздел 11 строка 1119 графа 09 + графа 08 + графа 07 + графа 06 + графа 05</t>
  </si>
  <si>
    <t>Раздел 11 строка 1120 графа 16 + графа 15 + графа 14 + графа 13 + графа 12 &lt;= Раздел 11 строка 1120 графа 09 + графа 08 + графа 07 + графа 06 + графа 05</t>
  </si>
  <si>
    <t>Раздел 11 строка 1121 графа 16 + графа 15 + графа 14 + графа 13 + графа 12 &lt;= Раздел 11 строка 1121 графа 09 + графа 08 + графа 07 + графа 06 + графа 05</t>
  </si>
  <si>
    <t>Раздел 11 строка 1122 графа 16 + графа 15 + графа 14 + графа 13 + графа 12 &lt;= Раздел 11 строка 1122 графа 09 + графа 08 + графа 07 + графа 06 + графа 05</t>
  </si>
  <si>
    <t>Раздел 11 строка 1101 графа 16 + графа 15 + графа 14 + графа 13 + графа 12 + графа 11 &lt;= Раздел 11 строка 1101 графа 09 + графа 08 + графа 07 + графа 06 + графа 05 + графа 04</t>
  </si>
  <si>
    <t>Раздел 11 строка 1102 графа 16 + графа 15 + графа 14 + графа 13 + графа 12 + графа 11 &lt;= Раздел 11 строка 1102 графа 09 + графа 08 + графа 07 + графа 06 + графа 05 + графа 04</t>
  </si>
  <si>
    <t>Раздел 11 строка 1103 графа 16 + графа 15 + графа 14 + графа 13 + графа 12 + графа 11 &lt;= Раздел 11 строка 1103 графа 09 + графа 08 + графа 07 + графа 06 + графа 05 + графа 04</t>
  </si>
  <si>
    <t>Раздел 11 строка 1104 графа 16 + графа 15 + графа 14 + графа 13 + графа 12 + графа 11 &lt;= Раздел 11 строка 1104 графа 09 + графа 08 + графа 07 + графа 06 + графа 05 + графа 04</t>
  </si>
  <si>
    <t>Раздел 11 строка 1105 графа 16 + графа 15 + графа 14 + графа 13 + графа 12 + графа 11 &lt;= Раздел 11 строка 1105 графа 09 + графа 08 + графа 07 + графа 06 + графа 05 + графа 04</t>
  </si>
  <si>
    <t>Раздел 11 строка 1106 графа 16 + графа 15 + графа 14 + графа 13 + графа 12 + графа 11 &lt;= Раздел 11 строка 1106 графа 09 + графа 08 + графа 07 + графа 06 + графа 05 + графа 04</t>
  </si>
  <si>
    <t>Раздел 11 строка 1107 графа 16 + графа 15 + графа 14 + графа 13 + графа 12 + графа 11 &lt;= Раздел 11 строка 1107 графа 09 + графа 08 + графа 07 + графа 06 + графа 05 + графа 04</t>
  </si>
  <si>
    <t>Раздел 11 строка 1108 графа 16 + графа 15 + графа 14 + графа 13 + графа 12 + графа 11 &lt;= Раздел 11 строка 1108 графа 09 + графа 08 + графа 07 + графа 06 + графа 05 + графа 04</t>
  </si>
  <si>
    <t>Раздел 11 строка 1109 графа 16 + графа 15 + графа 14 + графа 13 + графа 12 + графа 11 &lt;= Раздел 11 строка 1109 графа 09 + графа 08 + графа 07 + графа 06 + графа 05 + графа 04</t>
  </si>
  <si>
    <t>Раздел 11 строка 1110 графа 16 + графа 15 + графа 14 + графа 13 + графа 12 + графа 11 &lt;= Раздел 11 строка 1110 графа 09 + графа 08 + графа 07 + графа 06 + графа 05 + графа 04</t>
  </si>
  <si>
    <t>Раздел 11 строка 1111 графа 16 + графа 15 + графа 14 + графа 13 + графа 12 + графа 11 &lt;= Раздел 11 строка 1111 графа 09 + графа 08 + графа 07 + графа 06 + графа 05 + графа 04</t>
  </si>
  <si>
    <t>Раздел 11 строка 1112 графа 16 + графа 15 + графа 14 + графа 13 + графа 12 + графа 11 &lt;= Раздел 11 строка 1112 графа 09 + графа 08 + графа 07 + графа 06 + графа 05 + графа 04</t>
  </si>
  <si>
    <t>Раздел 11 строка 1113 графа 16 + графа 15 + графа 14 + графа 13 + графа 12 + графа 11 &lt;= Раздел 11 строка 1113 графа 09 + графа 08 + графа 07 + графа 06 + графа 05 + графа 04</t>
  </si>
  <si>
    <t>Раздел 11 строка 1114 графа 16 + графа 15 + графа 14 + графа 13 + графа 12 + графа 11 &lt;= Раздел 11 строка 1114 графа 09 + графа 08 + графа 07 + графа 06 + графа 05 + графа 04</t>
  </si>
  <si>
    <t>Раздел 11 строка 1115 графа 16 + графа 15 + графа 14 + графа 13 + графа 12 + графа 11 &lt;= Раздел 11 строка 1115 графа 09 + графа 08 + графа 07 + графа 06 + графа 05 + графа 04</t>
  </si>
  <si>
    <t>Раздел 11 строка 1116 графа 16 + графа 15 + графа 14 + графа 13 + графа 12 + графа 11 &lt;= Раздел 11 строка 1116 графа 09 + графа 08 + графа 07 + графа 06 + графа 05 + графа 04</t>
  </si>
  <si>
    <t>Раздел 11 строка 1117 графа 16 + графа 15 + графа 14 + графа 13 + графа 12 + графа 11 &lt;= Раздел 11 строка 1117 графа 09 + графа 08 + графа 07 + графа 06 + графа 05 + графа 04</t>
  </si>
  <si>
    <t>Раздел 11 строка 1118 графа 16 + графа 15 + графа 14 + графа 13 + графа 12 + графа 11 &lt;= Раздел 11 строка 1118 графа 09 + графа 08 + графа 07 + графа 06 + графа 05 + графа 04</t>
  </si>
  <si>
    <t>Раздел 11 строка 1119 графа 16 + графа 15 + графа 14 + графа 13 + графа 12 + графа 11 &lt;= Раздел 11 строка 1119 графа 09 + графа 08 + графа 07 + графа 06 + графа 05 + графа 04</t>
  </si>
  <si>
    <t>Раздел 11 строка 1120 графа 16 + графа 15 + графа 14 + графа 13 + графа 12 + графа 11 &lt;= Раздел 11 строка 1120 графа 09 + графа 08 + графа 07 + графа 06 + графа 05 + графа 04</t>
  </si>
  <si>
    <t>Раздел 11 строка 1121 графа 16 + графа 15 + графа 14 + графа 13 + графа 12 + графа 11 &lt;= Раздел 11 строка 1121 графа 09 + графа 08 + графа 07 + графа 06 + графа 05 + графа 04</t>
  </si>
  <si>
    <t>Раздел 11 строка 1122 графа 16 + графа 15 + графа 14 + графа 13 + графа 12 + графа 11 &lt;= Раздел 11 строка 1122 графа 09 + графа 08 + графа 07 + графа 06 + графа 05 + графа 04</t>
  </si>
  <si>
    <t>Раздел 13 строка 1301 графа 05 &lt;= Раздел 13 строка 1301 графа 03</t>
  </si>
  <si>
    <t>Раздел 13 строка 1301 графа 06 &lt;= Раздел 13 строка 1301 графа 03</t>
  </si>
  <si>
    <t>Раздел 13 строка 1301 графа 07 &lt;= Раздел 13 строка 1301 графа 03</t>
  </si>
  <si>
    <t>Раздел 13 строка 1301 графа 08 &lt;= Раздел 13 строка 1301 графа 03</t>
  </si>
  <si>
    <t>Раздел 13 строка 1301 графа 10 &lt;= Раздел 13 строка 1301 графа 03</t>
  </si>
  <si>
    <t>Раздел 13 строка 1301 графа 11 &lt;= Раздел 13 строка 1301 графа 03</t>
  </si>
  <si>
    <t>Раздел 13 строка 1301 графа 12 &lt;= Раздел 13 строка 1301 графа 03</t>
  </si>
  <si>
    <t>Раздел 13 строка 1301 графа 13 &lt;= Раздел 13 строка 1301 графа 03</t>
  </si>
  <si>
    <t>Раздел 13 строка 1301 графа 14 &lt;= Раздел 13 строка 1301 графа 03</t>
  </si>
  <si>
    <t>Раздел 13 строка 1301 графа 15 &lt;= Раздел 13 строка 1301 графа 03</t>
  </si>
  <si>
    <t>Раздел 13 строка 1302 графа 05 &lt;= Раздел 13 строка 1302 графа 03</t>
  </si>
  <si>
    <t>Раздел 13 строка 1302 графа 06 &lt;= Раздел 13 строка 1302 графа 03</t>
  </si>
  <si>
    <t>Раздел 13 строка 1302 графа 07 &lt;= Раздел 13 строка 1302 графа 03</t>
  </si>
  <si>
    <t>Раздел 13 строка 1302 графа 08 &lt;= Раздел 13 строка 1302 графа 03</t>
  </si>
  <si>
    <t>Раздел 13 строка 1302 графа 10 &lt;= Раздел 13 строка 1302 графа 03</t>
  </si>
  <si>
    <t>Раздел 13 строка 1302 графа 11 &lt;= Раздел 13 строка 1302 графа 03</t>
  </si>
  <si>
    <t>Раздел 13 строка 1302 графа 12 &lt;= Раздел 13 строка 1302 графа 03</t>
  </si>
  <si>
    <t>Раздел 13 строка 1302 графа 13 &lt;= Раздел 13 строка 1302 графа 03</t>
  </si>
  <si>
    <t>Раздел 13 строка 1302 графа 14 &lt;= Раздел 13 строка 1302 графа 03</t>
  </si>
  <si>
    <t>Раздел 13 строка 1302 графа 15 &lt;= Раздел 13 строка 1302 графа 03</t>
  </si>
  <si>
    <t>Всего
(сумма граф 16-24)</t>
  </si>
  <si>
    <t>Раздел 13 строка 1301 графа 09 &lt; Раздел 13 строка 1301 графа 03</t>
  </si>
  <si>
    <t>Раздел 13 строка 1302 графа 09 &lt; Раздел 13 строка 1302 графа 03</t>
  </si>
  <si>
    <t>Предупреждение! Если Раздел 13 строка 1301 графа 05 &gt; 0, то Раздел 13 строка 1301 графа 04 &gt; 0</t>
  </si>
  <si>
    <t>Если Раздел 12 строка 1201 графа 03 &gt; 0, то Раздел 8 строка 801 графа 04 &gt; графа 05</t>
  </si>
  <si>
    <t>Если Раздел 12 строка 1202 графа 03 &gt; 0, то Раздел 8 строка 802 графа 04 &gt; графа 05</t>
  </si>
  <si>
    <t>Если Раздел 12 строка 1203 графа 03 &gt; 0, то Раздел 8 строка 806 графа 04 &gt; графа 05</t>
  </si>
  <si>
    <t>Если Раздел 12 строка 1204 графа 03 &gt; 0, то Раздел 8 строка 807 графа 04 &gt; графа 05</t>
  </si>
  <si>
    <t>Если Раздел 12 строка 1205 графа 03 &gt; 0, то Раздел 8 строка 808 графа 04 &gt; графа 05</t>
  </si>
  <si>
    <t>Если Раздел 12 строка 1206 графа 03 &gt; 0, то Раздел 8 строка 809 графа 04 &gt; графа 05</t>
  </si>
  <si>
    <t>Если Раздел 12 строка 1207 графа 03 &gt; 0, то Раздел 8 строка 810 графа 04 &gt; графа 05</t>
  </si>
  <si>
    <t>Если Раздел 12 строка 1208 графа 03 &gt; 0, то Раздел 8 строка 811 графа 04 &gt; графа 05</t>
  </si>
  <si>
    <t>Если Раздел 12 строка 1209 графа 03 &gt; 0, то Раздел 8 строка 812 графа 04 &gt; графа 05</t>
  </si>
  <si>
    <t>Если Раздел 12 строка 1210 графа 03 &gt; 0, то Раздел 8 строка 813 графа 04 &gt; графа 05</t>
  </si>
  <si>
    <t>Если Раздел 12 строка 1211 графа 03 &gt; 0, то Раздел 8 строка 814 графа 04 &gt; графа 05</t>
  </si>
  <si>
    <t>Если Раздел 12 строка 1212 графа 03 &gt; 0, то Раздел 8 строка 815 графа 04 &gt; графа 05</t>
  </si>
  <si>
    <t>Если Раздел 12 строка 1213 графа 03 &gt; 0, то Раздел 8 строка 816 графа 04 &gt; графа 05</t>
  </si>
  <si>
    <t>Если Раздел 12 строка 1214 графа 03 &gt; 0, то Раздел 8 строка 817 графа 04 &gt; графа 05</t>
  </si>
  <si>
    <t>Если Раздел 12 строка 1215 графа 03 &gt; 0, то Раздел 8 строка 818 графа 04 &gt; графа 05</t>
  </si>
  <si>
    <t>Если Раздел 12 строка 1216 графа 03 &gt; 0, то Раздел 8 строка 819 графа 04 &gt; графа 05</t>
  </si>
  <si>
    <t>Если Раздел 12 строка 1217 графа 03 &gt; 0, то Раздел 8 строка 820 графа 04 &gt; графа 05</t>
  </si>
  <si>
    <t>Если Раздел 12 строка 1218 графа 03 &gt; 0, то Раздел 8 строка 821 графа 04 &gt; графа 05</t>
  </si>
  <si>
    <t>Если Раздел 12 строка 1219 графа 03 &gt; 0, то Раздел 8 строка 822 графа 04 &gt; графа 05</t>
  </si>
  <si>
    <t>Предупреждение! Если Раздел 13 строка 1302 графа 05 &gt; 0, то Раздел 13 строка 1302 графа 04 &gt; 0</t>
  </si>
  <si>
    <t>Раздел 14 строка 1401 графа 03 = Раздел 13 строка 1301 + строка 1302 графа 03</t>
  </si>
  <si>
    <t>Если Раздел 1 строка 101 графа 03 = "5", то Раздел 14 строка 1401 графа 03 &gt; 0</t>
  </si>
  <si>
    <t>Раздел 16 строка 1604 графа 03 &lt; Раздел 16 строка 1603 графа 03</t>
  </si>
  <si>
    <t>Раздел 16 строка 1604 графа 04 &lt; Раздел 16 строка 1603 графа 04</t>
  </si>
  <si>
    <t>Раздел 16 строка 1604 графа 05 &lt; Раздел 16 строка 1603 графа 05</t>
  </si>
  <si>
    <t>Раздел 16 строка 1604 графа 06 &lt; Раздел 16 строка 1603 графа 06</t>
  </si>
  <si>
    <t>Раздел 16 строка 1604 графа 07 &lt; Раздел 16 строка 1603 графа 07</t>
  </si>
  <si>
    <t>Раздел 16 строка 1604 графа 08 &lt; Раздел 16 строка 1603 графа 08</t>
  </si>
  <si>
    <t>Раздел 16 строка 1602 графа 03 &lt; Раздел 16 строка 1601 графа 03</t>
  </si>
  <si>
    <t>Раздел 16 строка 1602 графа 04 &lt; Раздел 16 строка 1601 графа 04</t>
  </si>
  <si>
    <t>Раздел 16 строка 1602 графа 05 &lt; Раздел 16 строка 1601 графа 05</t>
  </si>
  <si>
    <t>Раздел 16 строка 1602 графа 06 &lt; Раздел 16 строка 1601 графа 06</t>
  </si>
  <si>
    <t>Раздел 16 строка 1602 графа 07 &lt; Раздел 16 строка 1601 графа 07</t>
  </si>
  <si>
    <t>Раздел 16 строка 1602 графа 08 &lt; Раздел 16 строка 1601 графа 08</t>
  </si>
  <si>
    <t>Если Раздел 1 строка 101 графа 3 = "5", то Раздел 13 строка 1301 графа 3 &gt; 0 или Раздел 13 строка 1302 графа 03 &gt; 0</t>
  </si>
  <si>
    <t>Если Раздел 13 строка 1301 графа 08 &gt; 0 или Раздел 13 строка 1302 графа 08 &gt; 0 , то Раздел 1 строка 103 графа 03 = "5"</t>
  </si>
  <si>
    <t>Предупреждение! Если Раздел 13 строка 1301 графа 09 &gt; 0 или Раздел 13 строка 1302 графа 09 &gt; 0 , то Раздел 1 строка 103 графа 03 = "3"</t>
  </si>
  <si>
    <t>Раздел 18 строка 1801 графа 03 &gt;= Раздел 18 строка 1802 графа 03 + Раздел 18 строка 1803 графа 03</t>
  </si>
  <si>
    <t>Раздел 18 строка 1801 графа 04 &gt;= Раздел 18 строка 1802 графа 04 + Раздел 18 строка 1803 графа 04</t>
  </si>
  <si>
    <t>Раздел 18 строка 1801 графа 04 &lt;= Раздел 18 строка 1801 графа 03</t>
  </si>
  <si>
    <t>Раздел 18 строка 1802 графа 04 &lt;= Раздел 18 строка 1802 графа 03</t>
  </si>
  <si>
    <t>Раздел 18 строка 1803 графа 04 &lt;= Раздел 18 строка 1803 графа 03</t>
  </si>
  <si>
    <t>Раздел 18 строка 1804 графа 04 &lt;= Раздел 18 строка 1804 графа 03</t>
  </si>
  <si>
    <t>Если Раздел 18 строка 1802 графа 03 &gt; 0, то Раздел 18 строка 1801 графа 03 &gt; 0</t>
  </si>
  <si>
    <t>Если Раздел 18 строка 1803 графа 03 &gt; 0, то Раздел 18 строка 1801 графа 03 &gt; 0</t>
  </si>
  <si>
    <t>Если Раздел 18 строка 1804 графа 03 &gt; 0, то Раздел 18 строка 1801 графа 03 &gt; 0</t>
  </si>
  <si>
    <t>Если Раздел 18 строка 1802 графа 04 &gt; 0, то Раздел 18 строка 1801 графа 04 &gt; 0</t>
  </si>
  <si>
    <t>Если Раздел 18 строка 1803 графа 04 &gt; 0, то Раздел 18 строка 1801 графа 04 &gt; 0</t>
  </si>
  <si>
    <t>Если Раздел 18 строка 1804 графа 04 &gt; 0, то Раздел 18 строка 1801 графа 04 &gt; 0</t>
  </si>
  <si>
    <t>Раздел 18 строка 1804 графа 03 &lt;= Раздел 18 строка 1801 графа 03</t>
  </si>
  <si>
    <t>Раздел 18 строка 1804 графа 04 &lt;= Раздел 18 строка 1801 графа 04</t>
  </si>
  <si>
    <t>Раздел 19 строка 1901 графа 04 &lt;= Раздел 19 строка 1901 графа 03</t>
  </si>
  <si>
    <t>Раздел 19 строка 1902 графа 04 &lt;= Раздел 19 строка 1902 графа 03</t>
  </si>
  <si>
    <t>Раздел 19 строка 1903 графа 04 &lt;= Раздел 19 строка 1903 графа 03</t>
  </si>
  <si>
    <t>Раздел 19 строка 1904 графа 04 &lt;= Раздел 19 строка 1904 графа 03</t>
  </si>
  <si>
    <t>Раздел 19 строка 1905 графа 04 &lt;= Раздел 19 строка 1905 графа 03</t>
  </si>
  <si>
    <t>Раздел 19 строка 1906 графа 04 &lt;= Раздел 19 строка 1906 графа 03</t>
  </si>
  <si>
    <t>Раздел 19 строка 1907 графа 04 &lt;= Раздел 19 строка 1907 графа 03</t>
  </si>
  <si>
    <t>Раздел 19 строка 1908 графа 04 &lt;= Раздел 19 строка 1908 графа 03</t>
  </si>
  <si>
    <t>Раздел 19 строка 1909 графа 04 &lt;= Раздел 19 строка 1909 графа 03</t>
  </si>
  <si>
    <t>Если Раздел 1 строка 101 графа 03 = "5", то Раздел 19 строка 1901 графа 03 &gt; 0</t>
  </si>
  <si>
    <t>Если Раздел 1 строка 101 графа 03 = "5", то Раздел 15 строка 1501 графа 03 &gt; 0</t>
  </si>
  <si>
    <t>Если Раздел 1 строка 101 графа 03 = "5", то Раздел 15 строка 1502 графа 03 &gt; 0</t>
  </si>
  <si>
    <t>Если Раздел 1 строка 101 графа 03 = "5", то Раздел 15 строка 1503 графа 03 &gt; 0</t>
  </si>
  <si>
    <t>Если Раздел 1 строка 101 графа 03 = "5", то Раздел 15 строка 1504 графа 03 &gt; 0</t>
  </si>
  <si>
    <t>Если Раздел 1 строка 101 графа 03 = "5", то Раздел 15 строка 1505 графа 03 &gt; 0</t>
  </si>
  <si>
    <t>Если Раздел 1 строка 101 графа 03 = "5", то Раздел 15 строка 1506 графа 03 &gt; 0</t>
  </si>
  <si>
    <t>Если Раздел 1 строка 101 графа 03 = "5", то Раздел 15 строка 1507 графа 03 &gt; 0</t>
  </si>
  <si>
    <t>Если Раздел 1 строка 101 графа 03 = "5", то Раздел 15 строка 1508 графа 03 &gt; 0</t>
  </si>
  <si>
    <t>Если Раздел 1 строка 101 графа 03 = "5", то Раздел 15 строка 1509 графа 03 &gt; 0</t>
  </si>
  <si>
    <t>Если Раздел 1 строка 101 графа 03 = "5", то Раздел 15 строка 1510 графа 03 &gt; 0</t>
  </si>
  <si>
    <t>Если Раздел 1 строка 101 графа 03 = "5", то Раздел 15 строка 1511 графа 03 &gt; 0</t>
  </si>
  <si>
    <t>Если Раздел 1 строка 101 графа 03 = "5", то Раздел 15 строка 1512 графа 03 &gt; 0</t>
  </si>
  <si>
    <t>Если Раздел 1 строка 101 графа 03 = "5", то Раздел 15 строка 1513 графа 03 &gt; 0</t>
  </si>
  <si>
    <t>Если Раздел 1 строка 101 графа 03 = "5", то Раздел 15 строка 1514 графа 03 &gt; 0</t>
  </si>
  <si>
    <t>Если Раздел 1 строка 101 графа 03 = "5", то Раздел 15 строка 1515 графа 03 &gt; 0</t>
  </si>
  <si>
    <t>Если Раздел 1 строка 101 графа 03 = "5", то Раздел 15 строка 1516 графа 03 &gt; 0</t>
  </si>
  <si>
    <t>Если Раздел 1 строка 101 графа 03 = "5", то Раздел 15 строка 1517 графа 03 &gt; 0</t>
  </si>
  <si>
    <t>Если Раздел 1 строка 101 графа 03 = "5", то Раздел 15 строка 1518 графа 03 &gt; 0</t>
  </si>
  <si>
    <t>Если Раздел 1 строка 101 графа 03 = "5", то Раздел 15 строка 1519 графа 03 &gt; 0</t>
  </si>
  <si>
    <t>Если Раздел 1 строка 101 графа 03 = "5", то Раздел 15 строка 1520 графа 03 &gt; 0</t>
  </si>
  <si>
    <t>Если Раздел 1 строка 101 графа 03 = "5", то Раздел 15 строка 1521 графа 03 &gt; 0</t>
  </si>
  <si>
    <t>Если Раздел 1 строка 101 графа 03 = "5", то Раздел 16 строка 1601 графа 03 &gt; 0</t>
  </si>
  <si>
    <t>Если Раздел 1 строка 101 графа 03 = "5", то Раздел 16 строка 1602 графа 03 &gt; 0</t>
  </si>
  <si>
    <t>Предупреждение! Если Раздел 1 строка 101 графа 03 = "5", то Раздел 16 строка 1603 графа 03 &gt; 0</t>
  </si>
  <si>
    <t>Предупреждение! Если Раздел 1 строка 101 графа 03 = "5", то Раздел 16 строка 1604 графа 03 &gt; 0</t>
  </si>
  <si>
    <t>Если Раздел 1 строка 101 графа 03 = "5", то Раздел 17 строка 1701 графа 03 &gt; 0</t>
  </si>
  <si>
    <t>Если Раздел 1 строка 101 графа 03 = "5", то Раздел 17 строка 1702 графа 03 &gt; 0</t>
  </si>
  <si>
    <t>Если Раздел 1 строка 101 графа 03 = "5", то Раздел 17 строка 1703 графа 03 &gt; 0</t>
  </si>
  <si>
    <t>Если Раздел 1 строка 101 графа 03 = "5", то Раздел 17 строка 1704 графа 03 &gt; 0</t>
  </si>
  <si>
    <t>Если Раздел 1 строка 101 графа 03 = "5", то Раздел 17 строка 1705 графа 03 &gt; 0</t>
  </si>
  <si>
    <t>Если Раздел 1 строка 101 графа 03 = "5", то Раздел 17 строка 1706 графа 03 &gt; 0</t>
  </si>
  <si>
    <t>Если Раздел 1 строка 101 графа 03 = "5", то Раздел 17 строка 1707 графа 03 &gt; 0</t>
  </si>
  <si>
    <t>Если Раздел 1 строка 101 графа 03 = "5", то Раздел 17 строка 1708 графа 03 &gt; 0</t>
  </si>
  <si>
    <t>Если Раздел 1 строка 101 графа 03 = "5", то Раздел 18 строка 1810 графа 03 &gt; 0</t>
  </si>
  <si>
    <t>Если Раздел 1 строка 101 графа 03 = "5", то Раздел 18 строка 1811 графа 03 &gt; 0</t>
  </si>
  <si>
    <t>Если Раздел 18 строка 1801 графа 04 &gt; 0, то Раздел 18 строка 1801 графа 03 &gt; 0</t>
  </si>
  <si>
    <t>Если Раздел 18 строка 1802 графа 04 &gt; 0, то Раздел 18 строка 1802 графа 03 &gt; 0</t>
  </si>
  <si>
    <t>Если Раздел 18 строка 1803 графа 04 &gt; 0, то Раздел 18 строка 1803 графа 03 &gt; 0</t>
  </si>
  <si>
    <t>Если Раздел 18 строка 1804 графа 04 &gt; 0, то Раздел 18 строка 1804 графа 03 &gt; 0</t>
  </si>
  <si>
    <t>Если Раздел 19 строка 1901 графа 04 &gt; 0, то Раздел 19 строка 1901 графа 03 &gt; 0</t>
  </si>
  <si>
    <t>Если Раздел 19 строка 1902 графа 04 &gt; 0, то Раздел 19 строка 1902 графа 03 &gt; 0</t>
  </si>
  <si>
    <t>Если Раздел 19 строка 1903 графа 04 &gt; 0, то Раздел 19 строка 1903 графа 03 &gt; 0</t>
  </si>
  <si>
    <t>Если Раздел 19 строка 1904 графа 04 &gt; 0, то Раздел 19 строка 1904 графа 03 &gt; 0</t>
  </si>
  <si>
    <t>Если Раздел 19 строка 1905 графа 04 &gt; 0, то Раздел 19 строка 1905 графа 03 &gt; 0</t>
  </si>
  <si>
    <t>Если Раздел 19 строка 1906 графа 04 &gt; 0, то Раздел 19 строка 1906 графа 03 &gt; 0</t>
  </si>
  <si>
    <t>Если Раздел 19 строка 1907 графа 04 &gt; 0, то Раздел 19 строка 1907 графа 03 &gt; 0</t>
  </si>
  <si>
    <t>Если Раздел 19 строка 1908 графа 04 &gt; 0, то Раздел 19 строка 1908 графа 03 &gt; 0</t>
  </si>
  <si>
    <t>Если Раздел 19 строка 1909 графа 04 &gt; 0, то Раздел 19 строка 1909 графа 03 &gt; 0</t>
  </si>
  <si>
    <t>Предупреждение! Раздел 19 строка 1911 графа 03 = Раздел 19 строка 1910 графа 03 + Раздел 19 строка 1901 графа 03 - Раздел 20 строка 2001 графа 03 - Раздел 20 строка 2006 графа 03</t>
  </si>
  <si>
    <t>Если Раздел 1 строка 101 графа 3 = "5", то Раздел 20 строка 2001 графа 3 &gt; 0</t>
  </si>
  <si>
    <t>Раздел 20 строка 2005 графа 04 &lt;= Раздел 20 строка 2005 графа 03</t>
  </si>
  <si>
    <t>Раздел 20 строка 2006 графа 04 &lt;= Раздел 20 строка 2006 графа 03</t>
  </si>
  <si>
    <t>Если Раздел 1 строка 101 графа 3 = "5", то Раздел 20 строка 2001 графа 4 &gt; 0</t>
  </si>
  <si>
    <t>Раздел 21 строка 2102 графа 03 &gt;= Раздел 21 строка 2103 + строка 2104 + строка 2105 графа 03</t>
  </si>
  <si>
    <t>Раздел 21 строка 2102 графа 04 &gt;= Раздел 21 строка 2103 + строка 2104 + строка 2105 графа 04</t>
  </si>
  <si>
    <t>Раздел 21 строка 2102 графа 05 &gt;= Раздел 21 строка 2103 + строка 2104 + строка 2105 графа 05</t>
  </si>
  <si>
    <t>Раздел 21 строка 2102 графа 06 &gt;= Раздел 21 строка 2103 + строка 2104 + строка 2105 графа 06</t>
  </si>
  <si>
    <t>Раздел 21 строка 2102 графа 07 &gt;= Раздел 21 строка 2103 + строка 2104 + строка 2105 графа 07</t>
  </si>
  <si>
    <t>Раздел 21 строка 2102 графа 08 &gt;= Раздел 21 строка 2103 + строка 2104 + строка 2105 графа 08</t>
  </si>
  <si>
    <t>Раздел 21 строка 2102 графа 09 &gt;= Раздел 21 строка 2103 + строка 2104 + строка 2105 графа 09</t>
  </si>
  <si>
    <t>Раздел 21 строка 2102 графа 10 &gt;= Раздел 21 строка 2103 + строка 2104 + строка 2105 графа 10</t>
  </si>
  <si>
    <t>Раздел 21 строка 2102 графа 11 &gt;= Раздел 21 строка 2103 + строка 2104 + строка 2105 графа 11</t>
  </si>
  <si>
    <t>Раздел 21 строка 2106 графа 03 &gt;= Раздел 21 строка 2107 + строка 2108 графа 03</t>
  </si>
  <si>
    <t>Раздел 21 строка 2106 графа 04 &gt;= Раздел 21 строка 2107 + строка 2108 графа 04</t>
  </si>
  <si>
    <t>Раздел 21 строка 2106 графа 05 &gt;= Раздел 21 строка 2107 + строка 2108 графа 05</t>
  </si>
  <si>
    <t>Раздел 21 строка 2106 графа 06 &gt;= Раздел 21 строка 2107 + строка 2108 графа 06</t>
  </si>
  <si>
    <t>Раздел 21 строка 2106 графа 07 &gt;= Раздел 21 строка 2107 + строка 2108 графа 07</t>
  </si>
  <si>
    <t>Раздел 21 строка 2106 графа 08 &gt;= Раздел 21 строка 2107 + строка 2108 графа 08</t>
  </si>
  <si>
    <t>Раздел 21 строка 2106 графа 09 &gt;= Раздел 21 строка 2107 + строка 2108 графа 09</t>
  </si>
  <si>
    <t>Раздел 21 строка 2106 графа 10 &gt;=Раздел 21 строка 2107 + строка 2108 графа 10</t>
  </si>
  <si>
    <t>Раздел 21 строка 2106 графа 11 &gt;= Раздел 21 строка 2107 + строка 2108 графа 11</t>
  </si>
  <si>
    <t>Если Раздел 20 строка 2001 графа 04 &gt; 0, то Раздел 20 строка 2001 графа 03 &gt; 0</t>
  </si>
  <si>
    <t>Если Раздел 20 строка 2002 графа 04 &gt; 0, то Раздел 20 строка 2002 графа 03 &gt; 0</t>
  </si>
  <si>
    <t>Если Раздел 20 строка 2003 графа 04 &gt; 0, то Раздел 20 строка 2003 графа 03 &gt; 0</t>
  </si>
  <si>
    <t>Если Раздел 20 строка 2004 графа 04 &gt; 0, то Раздел 20 строка 2004 графа 03 &gt; 0</t>
  </si>
  <si>
    <t>Если Раздел 20 строка 2005 графа 04 &gt; 0, то Раздел 20 строка 2005 графа 03 &gt; 0</t>
  </si>
  <si>
    <t>Если Раздел 20 строка 2006 графа 04 &gt; 0, то Раздел 20 строка 2006 графа 03 &gt; 0</t>
  </si>
  <si>
    <t>Если Раздел 21 строка 2101 графа 04 &gt; 0, то Раздел 21 строка 2101 графа 07 &gt; 0</t>
  </si>
  <si>
    <t>Если Раздел 21 строка 2102 графа 04 &gt; 0, то Раздел 21 строка 2102 графа 07 &gt; 0</t>
  </si>
  <si>
    <t>Если Раздел 21 строка 2103 графа 04 &gt; 0, то Раздел 21 строка 2103 графа 07 &gt; 0</t>
  </si>
  <si>
    <t>Если Раздел 21 строка 2104 графа 04 &gt; 0, то Раздел 21 строка 2104 графа 07 &gt; 0</t>
  </si>
  <si>
    <t>Если Раздел 21 строка 2105 графа 04 &gt; 0, то Раздел 21 строка 2105 графа 07 &gt; 0</t>
  </si>
  <si>
    <t>Если Раздел 21 строка 2106 графа 04 &gt; 0, то Раздел 21 строка 2106 графа 07 &gt; 0</t>
  </si>
  <si>
    <t>Если Раздел 21 строка 2107 графа 04 &gt; 0, то Раздел 21 строка 2107 графа 07 &gt; 0</t>
  </si>
  <si>
    <t>Если Раздел 21 строка 2108 графа 04 &gt; 0, то Раздел 21 строка 2108 графа 07 &gt; 0</t>
  </si>
  <si>
    <t>Если Раздел 21 строка 2109 графа 04 &gt; 0, то Раздел 21 строка 2109 графа 07 &gt; 0</t>
  </si>
  <si>
    <t>Если Раздел 21 строка 2110 графа 04 &gt; 0, то Раздел 21 строка 2110 графа 07 &gt; 0</t>
  </si>
  <si>
    <t>Если Раздел 21 строка 2101 графа 03 &gt; 0, то Раздел 21 строка 2101 графа 05 &gt; 0</t>
  </si>
  <si>
    <t>Если Раздел 21 строка 2102 графа 03 &gt; 0, то Раздел 21 строка 2102 графа 05 &gt; 0</t>
  </si>
  <si>
    <t>Если Раздел 21 строка 2103 графа 03 &gt; 0, то Раздел 21 строка 2103 графа 05 &gt; 0</t>
  </si>
  <si>
    <t>Если Раздел 21 строка 2104 графа 03 &gt; 0, то Раздел 21 строка 2104 графа 05 &gt; 0</t>
  </si>
  <si>
    <t>Если Раздел 21 строка 2105 графа 03 &gt; 0, то Раздел 21 строка 2105 графа 05 &gt; 0</t>
  </si>
  <si>
    <t>Если Раздел 21 строка 2106 графа 03 &gt; 0, то Раздел 21 строка 2106 графа 05 &gt; 0</t>
  </si>
  <si>
    <t>Если Раздел 21 строка 2107 графа 03 &gt; 0, то Раздел 21 строка 2107 графа 05 &gt; 0</t>
  </si>
  <si>
    <t>Если Раздел 21 строка 2108 графа 03 &gt; 0, то Раздел 21 строка 2108 графа 05 &gt; 0</t>
  </si>
  <si>
    <t>Если Раздел 21 строка 2109 графа 03 &gt; 0, то Раздел 21 строка 2109 графа 05 &gt; 0</t>
  </si>
  <si>
    <t>Если Раздел 21 строка 2110 графа 03 &gt; 0, то Раздел 21 строка 2110 графа 05 &gt; 0</t>
  </si>
  <si>
    <t>Раздел 22 строка 2202 графа 03 &lt;= Раздел 22 строка 2201 графа 03</t>
  </si>
  <si>
    <t>Раздел 22 строка 2204 графа 03 &lt;= Раздел 22 строка 2203 графа 03</t>
  </si>
  <si>
    <t>Раздел 22 строка 2205 графа 03 &lt;= Раздел 22 строка 2204 графа 03</t>
  </si>
  <si>
    <t>Раздел 22 строка 2206 графа 03 &lt;= Раздел 22 строка 2204 графа 03</t>
  </si>
  <si>
    <t>Раздел 22 строка 2207 графа 03 &lt;= Раздел 22 строка 2203 графа 03</t>
  </si>
  <si>
    <t>Раздел 22 строка 2208 графа 03 &lt;= Раздел 22 строка 2207 графа 03</t>
  </si>
  <si>
    <t>Раздел 22 строка 2209 графа 03 &lt;= Раздел 22 строка 2203 графа 03</t>
  </si>
  <si>
    <t>Раздел 22 строка 2210 графа 03 &lt;= Раздел 22 строка 2209 графа 03</t>
  </si>
  <si>
    <t>Раздел 22 строка 2211 графа 03 &lt;= Раздел 22 строка 2203 графа 03</t>
  </si>
  <si>
    <t>Раздел 22 строка 2203 графа 03 &gt;= сумме строк 2204, 2207, 2209, 2211 по графе 03</t>
  </si>
  <si>
    <t>Раздел 22 строка 2204 графа 03 &gt;= сумме строк 2205, 2206 по графе 03</t>
  </si>
  <si>
    <t>Раздел 23 строка 2305 графа 03 &lt;= Раздел 23 строка 2304 графа 03</t>
  </si>
  <si>
    <t>Раздел 23 строка 2306 графа 03 &lt;= Раздел 23 строка 2304 графа 03</t>
  </si>
  <si>
    <t>Раздел 23 строка 2304 графа 03 &gt;=Раздел 23 строка 2305 графа 03 + Раздел 23 строка 2306 графа 03</t>
  </si>
  <si>
    <t>Раздел 23 строка 2301 графа 3 = Раздел 22 строка 2203 графа 3</t>
  </si>
  <si>
    <t>МБОУ «Аргуновская СОШ»</t>
  </si>
  <si>
    <t>МБОУ "КОЖАЕВСКАЯ ООШ"</t>
  </si>
  <si>
    <t>НикольскийМБОУ "КОЖАЕВСКАЯ ООШ"</t>
  </si>
  <si>
    <t>161450, ВОЛОГОДСКАЯ ОБЛАСТЬ, НИКОЛЬСКИЙ РАЙОН, КОЖАЕВО Д, ШКОЛЬНАЯ УЛ, 1</t>
  </si>
  <si>
    <t>БУЗ ВО "ДОМ РЕБЕНКА СПЕЦИАЛИЗИРОВАННЫЙ № 1"</t>
  </si>
  <si>
    <t>г.ВологдаБУЗ ВО "ДОМ РЕБЕНКА СПЕЦИАЛИЗИРОВАННЫЙ № 1"</t>
  </si>
  <si>
    <t>МАДОУ "ДЕТСКИЙ САД № 101"</t>
  </si>
  <si>
    <t>г.ЧереповецМАДОУ "ДЕТСКИЙ САД № 101"</t>
  </si>
  <si>
    <t>162614, ВОЛОГОДСКАЯ ОБЛАСТЬ, ЧЕРЕПОВЕЦ Г, ЛУНАЧАРСКОГО ПР, 46</t>
  </si>
  <si>
    <t>БУЗ ВО "ДОМ РЕБЕНКА СПЕЦИАЛИЗИРОВАННЫЙ № 2"</t>
  </si>
  <si>
    <t>г.ЧереповецБУЗ ВО "ДОМ РЕБЕНКА СПЕЦИАЛИЗИРОВАННЫЙ № 2"</t>
  </si>
  <si>
    <t>162624, ВОЛОГОДСКАЯ ОБЛАСТЬ, ЧЕРЕПОВЕЦ Г, КОМАНДАРМА БЕЛОВА УЛ, 42</t>
  </si>
  <si>
    <t>МБОУ "СОРОЖИНСКАЯ ООШ ИМЕНИ ИЛЬИ НАЛЁТОВА" ГРУППА П.НИЖНЕ-КУБЕНСКИЙ</t>
  </si>
  <si>
    <t>ХаровскийМБОУ "СОРОЖИНСКАЯ ООШ ИМЕНИ ИЛЬИ НАЛЁТОВА" ГРУППА П.НИЖНЕ-КУБЕНСКИЙ</t>
  </si>
  <si>
    <t>ТОСП МДОУ "ЦЕНТР РАЗВИТИЯ РЕБЕНКА - Д/С "ГУСЕЛЬКИ" д.Костинское</t>
  </si>
  <si>
    <t>ШекснинскийТОСП МДОУ "ЦЕНТР РАЗВИТИЯ РЕБЕНКА - Д/С "ГУСЕЛЬКИ" д.Костинское</t>
  </si>
  <si>
    <t>162560, ВОЛОГОДСКАЯ ОБЛАСТЬ, ШЕКСНИНСКИЙ РАЙОН, КОСТИНСКОЕ Д., 42</t>
  </si>
  <si>
    <t>ФГКДОУ "ДЕТСКИЙ САД  №146" МИНОБОРОНЫ РОССИИ</t>
  </si>
  <si>
    <t>ШекснинскийМФГКДОУ "ДЕТСКИЙ САД  №146" МИНОБОРОНЫ РОССИИ</t>
  </si>
  <si>
    <t>160020, ВОЛОГОДСКАЯ ОБЛАСТЬ, ШЕКСНИНСКИЙ РАЙОН, Н/П ВОЛОГДА 20, КУТУЗОВА УЛ, 5</t>
  </si>
  <si>
    <t>МОУ "БОТОВСКИЙ ЦЕНТР ОБРАЗОВАНИЯ"</t>
  </si>
  <si>
    <t>ЧереповецкийМОУ "БОТОВСКИЙ ЦЕНТР ОБРАЗОВАНИЯ"</t>
  </si>
  <si>
    <t>МОУ "ИРДОМАТСКИЙ ЦЕНТР ОБРАЗОВАНИЯ"</t>
  </si>
  <si>
    <t>ЧереповецкийМОУ "ИРДОМАТСКИЙ ЦЕНТР ОБРАЗОВАНИЯ"</t>
  </si>
  <si>
    <t>МОУ "КЛИМОВСКИЙ ЦЕНТР ОБРАЗОВАНИЯ"</t>
  </si>
  <si>
    <t>ЧереповецкийМОУ "КЛИМОВСКИЙ ЦЕНТР ОБРАЗОВАНИЯ"</t>
  </si>
  <si>
    <t>МОУ "УЛОМСКИЙ ЦЕНТР ОБРАЗОВАНИЯ"</t>
  </si>
  <si>
    <t>ЧереповецкийМОУ "УЛОМСКИЙ ЦЕНТР ОБРАЗОВАНИЯ"</t>
  </si>
  <si>
    <t>МОУ "МЯКСИНСКИЙ ЦЕНТР ОБРАЗОВАНИЯ"</t>
  </si>
  <si>
    <t>ЧереповецкийМОУ "МЯКСИНСКИЙ ЦЕНТР ОБРАЗОВАНИЯ"</t>
  </si>
  <si>
    <t>СП "АБАКАНОВСКИЙ ДЕТСКИЙ САД" МОУ "АБАКАНОВСКАЯ ШКОЛА"</t>
  </si>
  <si>
    <t>ЧереповецкийСП "АБАКАНОВСКИЙ ДЕТСКИЙ САД" МОУ "АБАКАНОВСКАЯ ШКОЛА"</t>
  </si>
  <si>
    <t>СП "ЯГАНОВСКИЙ ДЕТСКИЙ САД" МОУ "ЯГАНОВСКАЯ ШКОЛА"</t>
  </si>
  <si>
    <t>ЧереповецкийСП "ЯГАНОВСКИЙ ДЕТСКИЙ САД" МОУ "ЯГАНОВСКАЯ ШКОЛА"</t>
  </si>
  <si>
    <t>ТОСП МБОУ "КОМЬЯНСКАЯ ШКОЛА" "Д/С В Д ХОРОШЕВО"</t>
  </si>
  <si>
    <t>ГрязовецкийТОСП МБОУ "КОМЬЯНСКАЯ ШКОЛА" "Д/С В Д ХОРОШЕВО"</t>
  </si>
  <si>
    <t>ТОСП МБОУ "КОМЬЯНСКАЯ ШКОЛА" "Д/С В П БУШУИХА"</t>
  </si>
  <si>
    <t>ГрязовецкийТОСП МБОУ "КОМЬЯНСКАЯ ШКОЛА" "Д/С В П БУШУИХА"</t>
  </si>
  <si>
    <t>ТОСП МБОУ "РОСТИЛОВСКАЯ ШКОЛА" "Д/С В Д РОСТИЛОВО"</t>
  </si>
  <si>
    <t>ГрязовецкийТОСП МБОУ "РОСТИЛОВСКАЯ ШКОЛА" "Д/С В Д РОСТИЛОВО"</t>
  </si>
  <si>
    <t>ТОСП МБОУ "РОСТИЛОВСКАЯ ШКОЛА" "ВАРАКСИНСКАЯ ШКОЛА"</t>
  </si>
  <si>
    <t>ГрязовецкийТОСП МБОУ "РОСТИЛОВСКАЯ ШКОЛА" "ВАРАКСИНСКАЯ ШКОЛА"</t>
  </si>
  <si>
    <t>ТОСП МБОУ "РОСТИЛОВСКАЯ ШКОЛА" "ПЛОСКОВСКАЯ ШКОЛА"</t>
  </si>
  <si>
    <t>ГрязовецкийТОСП МБОУ "РОСТИЛОВСКАЯ ШКОЛА" "ПЛОСКОВСКАЯ ШКОЛА"</t>
  </si>
  <si>
    <t>ТОСП МБОУ "СИДОРОВСКАЯ ШКОЛА" "ЛЕЖСКАЯ ШКОЛА"</t>
  </si>
  <si>
    <t>ГрязовецкийТОСП МБОУ "СИДОРОВСКАЯ ШКОЛА" "ЛЕЖСКАЯ ШКОЛА"</t>
  </si>
  <si>
    <t>ТОСП МБОУ "СИДОРОВСКАЯ ШКОЛА" "БАКЛАНОВСКАЯ ШКОЛА"</t>
  </si>
  <si>
    <t>ГрязовецкийТОСП МБОУ "СИДОРОВСКАЯ ШКОЛА" "БАКЛАНОВСКАЯ ШКОЛА"</t>
  </si>
  <si>
    <t>ТОСП МБОУ "СЛОБОДСКАЯ ШКОЛА ИМ. Г.Н.ПОНОМАРЁВА" "Д/С В Д СЛОБОДА"</t>
  </si>
  <si>
    <t>ГрязовецкийТОСП МБОУ "СЛОБОДСКАЯ ШКОЛА ИМ. Г.Н.ПОНОМАРЁВА" "Д/С В Д СЛОБОДА"</t>
  </si>
  <si>
    <t>ТОСП МБОУ "СЛОБОДСКАЯ ШКОЛА ИМ. Г.Н.ПОНОМАРЁВА" "Д/С В Д ПАЛКИНО"</t>
  </si>
  <si>
    <t>ГрязовецкийТОСП МБОУ "СЛОБОДСКАЯ ШКОЛА ИМ. Г.Н.ПОНОМАРЁВА" "Д/С В Д ПАЛКИНО"</t>
  </si>
  <si>
    <t>ТОСП МБОУ "ЮРОВСКИЙ ЦЕНТР ОБРАЗОВАНИЯ" "ДЕТСКИЙ САД Д.ЮРОВО"</t>
  </si>
  <si>
    <t>ГрязовецкийТОСП МБОУ "ЮРОВСКИЙ ЦЕНТР ОБРАЗОВАНИЯ" "ДЕТСКИЙ САД Д.ЮРОВО"</t>
  </si>
  <si>
    <t>ТОСП МБОУ "ЮРОВСКИЙ ЦЕНТР ОБРАЗОВАНИЯ" ПОКРОВСКАЯ ШКОЛА-ДЕТСКИЙ САД"</t>
  </si>
  <si>
    <t>ГрязовецкийТОСП МБОУ "ЮРОВСКИЙ ЦЕНТР ОБРАЗОВАНИЯ" ПОКРОВСКАЯ ШКОЛА-ДЕТСКИЙ САД"</t>
  </si>
  <si>
    <t>ТОСП МБОУ "ЮРОВСКИЙ ЦЕНТР ОБРАЗОВАНИЯ" МИНЬКИНСКАЯ ШКОЛА-ДЕТСКИЙ САД"</t>
  </si>
  <si>
    <t>ГрязовецкийТОСП МБОУ "ЮРОВСКИЙ ЦЕНТР ОБРАЗОВАНИЯ" МИНЬКИНСКАЯ ШКОЛА-ДЕТСКИЙ САД"</t>
  </si>
  <si>
    <t>ТОСП МБДОУ "ЮРОВСКИЙ ДЕТСКИЙ САД" "Д/С В Д СТЕПУРИНО"</t>
  </si>
  <si>
    <t>ГрязовецкийТОСП МБДОУ "ЮРОВСКИЙ ДЕТСКИЙ САД" "Д/С В Д СТЕПУРИНО"</t>
  </si>
  <si>
    <t>ТОСП МБДОУ "ЦЕНТР РАЗВИТИЯ РЕБЁНКА - ДЕТСКИЙ САД №1"</t>
  </si>
  <si>
    <t>ГрязовецкийТОСП МБДОУ "ЦЕНТР РАЗВИТИЯ РЕБЁНКА - ДЕТСКИЙ САД №1"</t>
  </si>
  <si>
    <t>ТОСП МБДОУ "ЦЕНТР РАЗВИТИЯ РЕБЁНКА - ДЕТСКИЙ САД №2"</t>
  </si>
  <si>
    <t>ГрязовецкийТОСП МБДОУ "ЦЕНТР РАЗВИТИЯ РЕБЁНКА - ДЕТСКИЙ САД №2"</t>
  </si>
  <si>
    <t>ТОСП МБДОУ "ЦЕНТР РАЗВИТИЯ РЕБЁНКА - ДЕТСКИЙ САД №4"</t>
  </si>
  <si>
    <t>ГрязовецкийТОСП МБДОУ "ЦЕНТР РАЗВИТИЯ РЕБЁНКА - ДЕТСКИЙ САД №4"</t>
  </si>
  <si>
    <t>ТОСП МБДОУ "ЦЕНТР РАЗВИТИЯ РЕБЁНКА - ДЕТСКИЙ САД №5"</t>
  </si>
  <si>
    <t>ГрязовецкийТОСП МБДОУ "ЦЕНТР РАЗВИТИЯ РЕБЁНКА - ДЕТСКИЙ САД №5"</t>
  </si>
  <si>
    <t>160019, ВОЛОГОДСКАЯ ОБЛАСТЬ, ВОЛОГДА Г, КОМСОМОЛЬСКАЯ УЛ, 61</t>
  </si>
  <si>
    <t>160009, ВОЛОГОДСКАЯ ОБЛАСТЬ, ВОЛОГДА Г, ЧЕХОВА УЛ, ДОМ 8, КВАРТИРА 149</t>
  </si>
  <si>
    <t>160011, ВОЛОГОДСКАЯ ОБЛАСТЬ, ВОЛОГДА Г, ПЕРВОМАЙСКАЯ УЛ, ДОМ 31</t>
  </si>
  <si>
    <t>МБОУ ВМО "БЕРЕЗНИКОВСКАЯ ОСНОВНАЯ ШКОЛА ИМЕНИ Е.М. СТАВЦЕВА"</t>
  </si>
  <si>
    <t>МБОУ ВМО "БОРИСОВСКАЯ ОСНОВНАЯ ШКОЛА"</t>
  </si>
  <si>
    <t>МБОУ ВМО "ВАСИЛЬЕВСКАЯ СРЕДНЯЯ ШКОЛА"</t>
  </si>
  <si>
    <t>МБОУ ВМО "ГОНЧАРОВСКАЯ СРЕДНЯЯ ШКОЛА"</t>
  </si>
  <si>
    <t>МБОУ ВМО "ЕРМАКОВСКАЯ СРЕДНЯЯ ШКОЛА"</t>
  </si>
  <si>
    <t>МБОУ ВМО "КИПЕЛОВСКАЯ СРЕДНЯЯ ШКОЛА"</t>
  </si>
  <si>
    <t>МБОУ ВМО "КУБЕНСКАЯ СРЕДНЯЯ ШКОЛА ИМЕНИ А.Ф.КЛУБОВА"</t>
  </si>
  <si>
    <t>МБОУ ВМО "КУРКИНСКИЙ ЦЕНТР ОБРАЗОВАНИЯ"</t>
  </si>
  <si>
    <t>МБОУ ВМО "ЛЕСКОВСКАЯ НАЧАЛЬНАЯ ШКОЛА - ДЕТСКИЙ САД"</t>
  </si>
  <si>
    <t>МБОУ ВМО "МАКАРОВСКАЯ ОСНОВНАЯ ШКОЛА"</t>
  </si>
  <si>
    <t>МБОУ ВМО "НАДЕЕВСКАЯ ОСНОВНАЯ ШКОЛА"</t>
  </si>
  <si>
    <t>МБОУ ВМО "ПЕРВОМАЙСКАЯ СРЕДНЯЯ ШКОЛА"</t>
  </si>
  <si>
    <t>МБОУ ВМО "ПЕРЬЕВСКАЯ ОСНОВНАЯ ШКОЛА"</t>
  </si>
  <si>
    <t>МБОУ ВМО "ПОГОРЕЛОВСКАЯ ОСНОВНАЯ ШКОЛА"</t>
  </si>
  <si>
    <t>МБОУ ВМО "СПАССКАЯ СРЕДНЯЯ ОБЩЕОБРАЗОВАТЕЛЬНАЯ ШКОЛА"</t>
  </si>
  <si>
    <t>МБОУ ВМО "ФЕДОТОВСКАЯ СРЕДНЯЯ ШКОЛА"</t>
  </si>
  <si>
    <t>МБДОУ ВМО "ДУБРОВСКИЙ ДЕТСКИЙ САД"</t>
  </si>
  <si>
    <t>МБДОУ ВМО "КУВШИНОВСКИЙ ДЕТСКИЙ САД"</t>
  </si>
  <si>
    <t>МБДОУ ВМО "ЦРР -  МАЙСКИЙ ДЕТСКИЙ САД"</t>
  </si>
  <si>
    <t>МБДОУ ВМО "НОВЛЕНСКИЙ ДЕТСКИЙ САД"</t>
  </si>
  <si>
    <t>МБДОУ ВМО "ОГАРКОВСКИЙ ДЕТСКИЙ САД ОБЩЕРАЗВИВАЮЩЕГО ВИДА"</t>
  </si>
  <si>
    <t>МБДОУ ВМО "ПРИСУХОНСКИЙ ДЕТСКИЙ САД"</t>
  </si>
  <si>
    <t>МБДОУ ВМО "СЕМЕНКОВСКИЙ ДЕТСКИЙ САД ОБЩЕРАЗВИВАЮЩЕГО ВИДА"</t>
  </si>
  <si>
    <t>МБДОУ ВМО "СОСНОВСКИЙ ДЕТСКИЙ САД"</t>
  </si>
  <si>
    <t>МБДОУ ВМО "ФЕТИНИНСКИЙ ДЕТСКИЙ САД ОБЩЕРАЗВИВАЮЩЕГО ВИДА"</t>
  </si>
  <si>
    <t>ВологодскийМБОУ ВМО "БЕРЕЗНИКОВСКАЯ ОСНОВНАЯ ШКОЛА ИМЕНИ Е.М. СТАВЦЕВА"</t>
  </si>
  <si>
    <t>ВологодскийМБОУ ВМО "БОРИСОВСКАЯ ОСНОВНАЯ ШКОЛА"</t>
  </si>
  <si>
    <t>ВологодскийМБОУ ВМО "ВАСИЛЬЕВСКАЯ СРЕДНЯЯ ШКОЛА"</t>
  </si>
  <si>
    <t>ВологодскийМБОУ ВМО "ГОНЧАРОВСКАЯ СРЕДНЯЯ ШКОЛА"</t>
  </si>
  <si>
    <t>ВологодскийМБОУ ВМО "ЕРМАКОВСКАЯ СРЕДНЯЯ ШКОЛА"</t>
  </si>
  <si>
    <t>ВологодскийМБОУ ВМО "КИПЕЛОВСКАЯ СРЕДНЯЯ ШКОЛА"</t>
  </si>
  <si>
    <t>ВологодскийМБОУ ВМО "КУБЕНСКАЯ СРЕДНЯЯ ШКОЛА ИМЕНИ А.Ф.КЛУБОВА"</t>
  </si>
  <si>
    <t>ВологодскийМБОУ ВМО "КУРКИНСКИЙ ЦЕНТР ОБРАЗОВАНИЯ"</t>
  </si>
  <si>
    <t>ВологодскийМБОУ ВМО "ЛЕСКОВСКАЯ НАЧАЛЬНАЯ ШКОЛА - ДЕТСКИЙ САД"</t>
  </si>
  <si>
    <t>ВологодскийМБОУ ВМО "МАКАРОВСКАЯ ОСНОВНАЯ ШКОЛА"</t>
  </si>
  <si>
    <t>ВологодскийМБОУ ВМО "НАДЕЕВСКАЯ ОСНОВНАЯ ШКОЛА"</t>
  </si>
  <si>
    <t>ВологодскийМБОУ ВМО "ПЕРВОМАЙСКАЯ СРЕДНЯЯ ШКОЛА"</t>
  </si>
  <si>
    <t>ВологодскийМБОУ ВМО "ПЕРЬЕВСКАЯ ОСНОВНАЯ ШКОЛА"</t>
  </si>
  <si>
    <t>ВологодскийМБОУ ВМО "ПОГОРЕЛОВСКАЯ ОСНОВНАЯ ШКОЛА"</t>
  </si>
  <si>
    <t>ВологодскийМБОУ ВМО "СПАССКАЯ СРЕДНЯЯ ОБЩЕОБРАЗОВАТЕЛЬНАЯ ШКОЛА"</t>
  </si>
  <si>
    <t>ВологодскийМБОУ ВМО "ФЕДОТОВСКАЯ СРЕДНЯЯ ШКОЛА"</t>
  </si>
  <si>
    <t>ВологодскийМБДОУ ВМО "ДУБРОВСКИЙ ДЕТСКИЙ САД"</t>
  </si>
  <si>
    <t>ВологодскийМБДОУ ВМО "КУВШИНОВСКИЙ ДЕТСКИЙ САД"</t>
  </si>
  <si>
    <t>ВологодскийМБДОУ ВМО "ЦРР -  МАЙСКИЙ ДЕТСКИЙ САД"</t>
  </si>
  <si>
    <t>ВологодскийМБДОУ ВМО "НОВЛЕНСКИЙ ДЕТСКИЙ САД"</t>
  </si>
  <si>
    <t>ВологодскийМБДОУ ВМО "ОГАРКОВСКИЙ ДЕТСКИЙ САД ОБЩЕРАЗВИВАЮЩЕГО ВИДА"</t>
  </si>
  <si>
    <t>ВологодскийМБДОУ ВМО "ПРИСУХОНСКИЙ ДЕТСКИЙ САД"</t>
  </si>
  <si>
    <t>ВологодскийМБДОУ ВМО "СЕМЕНКОВСКИЙ ДЕТСКИЙ САД ОБЩЕРАЗВИВАЮЩЕГО ВИДА"</t>
  </si>
  <si>
    <t>ВологодскийМБДОУ ВМО "СОСНОВСКИЙ ДЕТСКИЙ САД"</t>
  </si>
  <si>
    <t>ВологодскийМБДОУ ВМО "ФЕТИНИНСКИЙ ДЕТСКИЙ САД ОБЩЕРАЗВИВАЮЩЕГО ВИДА"</t>
  </si>
  <si>
    <t>БОУ СМО "БОРОВЕЦКАЯ ООШ"</t>
  </si>
  <si>
    <t>БОУ СМО "ЧУЧКОВСКАЯ ООШ"</t>
  </si>
  <si>
    <t>БДОУ СМО "БИРЯКОВСКИЙ ДЕТСКИЙ САД"</t>
  </si>
  <si>
    <t>БДОУ СМО "ВОРОБЬЕВСКИЙ ДЕТСКИЙ САД"</t>
  </si>
  <si>
    <t>БДОУ  СМО "ДЕТСКИЙ САД № 10"</t>
  </si>
  <si>
    <t>БДОУ СМО "ДЕТСКИЙ САД № 11"</t>
  </si>
  <si>
    <t>БДОУ СМО "ДЕТСКИЙ САД № 13"</t>
  </si>
  <si>
    <t>БДОУ СМО "ДЕТСКИЙ САД № 15"</t>
  </si>
  <si>
    <t>БДОУ СМО "ДЕТСКИЙ САД № 17"</t>
  </si>
  <si>
    <t>БДОУ СМО "ДЕТСКИЙ САД № 19"</t>
  </si>
  <si>
    <t>БДОУ СМО "ДЕТСКИЙ САД № 20"</t>
  </si>
  <si>
    <t>БДОУ СМО "ДЕТСКИЙ САД № 21"</t>
  </si>
  <si>
    <t>БДОУ СМО "ДЕТСКИЙ САД №24"</t>
  </si>
  <si>
    <t>БДОУ СМО "ДЕТСКИЙ САД № 27"</t>
  </si>
  <si>
    <t>БДОУ СМО "ДЕТСКИЙ САД № 30"</t>
  </si>
  <si>
    <t>БДОУ СМО "ДЕТСКИЙ САД  № 31"</t>
  </si>
  <si>
    <t>БДОУ СМО "ДЕТСКИЙ САД № 32"</t>
  </si>
  <si>
    <t>БДОУ СМО "ДЕТСКИЙ САД № 33"</t>
  </si>
  <si>
    <t>БДОУ СМО "ДЕТСКИЙ САД № 4"</t>
  </si>
  <si>
    <t>БДОУ СМО "ДЕТСКИЙ САД № 5 "БЕРЁЗКА"</t>
  </si>
  <si>
    <t>БДОУ СМО "ДЕТСКИЙ САД № 5 "КОЛОСОК"</t>
  </si>
  <si>
    <t>БДОУ СМО "ДЕТСКИЙ САД № 7"</t>
  </si>
  <si>
    <t>БДОУ СМО "ЛИТЕГСКИЙ ДЕТСКИЙ САД"</t>
  </si>
  <si>
    <t>БДОУ СМО  "МАРКОВСКИЙ ДЕТСКИЙ САД"</t>
  </si>
  <si>
    <t>БДОУ СМО "ЧЕКШИНСКИЙ ДЕТСКИЙ САД"</t>
  </si>
  <si>
    <t>МБОУ СМО " ГРЕМЯЧИНСКАЯ ОШ"</t>
  </si>
  <si>
    <t>МБОУ СМО "ДВИНИЦКАЯ ОШ"</t>
  </si>
  <si>
    <t>МБОУ СМО "КОРОБИЦЫНСКАЯ ОШ"</t>
  </si>
  <si>
    <t>МБОУ СМО "РЕЖСКАЯ ОШ"</t>
  </si>
  <si>
    <t>МАДООУ СМО "ДЕТСКИЙ САД №1"</t>
  </si>
  <si>
    <t>МАДООУ СМО "ДЕТСКИЙ САД №3"</t>
  </si>
  <si>
    <t>СокольскийБОУ СМО "БОРОВЕЦКАЯ ООШ"</t>
  </si>
  <si>
    <t>СокольскийБОУ СМО "ЧУЧКОВСКАЯ ООШ"</t>
  </si>
  <si>
    <t>СокольскийБДОУ СМО "БИРЯКОВСКИЙ ДЕТСКИЙ САД"</t>
  </si>
  <si>
    <t>СокольскийБДОУ СМО "ВОРОБЬЕВСКИЙ ДЕТСКИЙ САД"</t>
  </si>
  <si>
    <t>СокольскийБДОУ  СМО "ДЕТСКИЙ САД № 10"</t>
  </si>
  <si>
    <t>СокольскийБДОУ СМО "ДЕТСКИЙ САД № 11"</t>
  </si>
  <si>
    <t>СокольскийБДОУ СМО "ДЕТСКИЙ САД № 13"</t>
  </si>
  <si>
    <t>СокольскийБДОУ СМО "ДЕТСКИЙ САД № 15"</t>
  </si>
  <si>
    <t>СокольскийБДОУ СМО "ДЕТСКИЙ САД № 17"</t>
  </si>
  <si>
    <t>СокольскийБДОУ СМО "ДЕТСКИЙ САД № 19"</t>
  </si>
  <si>
    <t>СокольскийБДОУ СМО "ДЕТСКИЙ САД № 20"</t>
  </si>
  <si>
    <t>СокольскийБДОУ СМО "ДЕТСКИЙ САД № 21"</t>
  </si>
  <si>
    <t>СокольскийБДОУ СМО "ДЕТСКИЙ САД №24"</t>
  </si>
  <si>
    <t>СокольскийБДОУ СМО "ДЕТСКИЙ САД № 27"</t>
  </si>
  <si>
    <t>СокольскийБДОУ СМО "ДЕТСКИЙ САД № 30"</t>
  </si>
  <si>
    <t>СокольскийБДОУ СМО "ДЕТСКИЙ САД  № 31"</t>
  </si>
  <si>
    <t>СокольскийБДОУ СМО "ДЕТСКИЙ САД № 32"</t>
  </si>
  <si>
    <t>СокольскийБДОУ СМО "ДЕТСКИЙ САД № 33"</t>
  </si>
  <si>
    <t>СокольскийБДОУ СМО "ДЕТСКИЙ САД № 4"</t>
  </si>
  <si>
    <t>СокольскийБДОУ СМО "ДЕТСКИЙ САД № 5 "БЕРЁЗКА"</t>
  </si>
  <si>
    <t>СокольскийБДОУ СМО "ДЕТСКИЙ САД № 5 "КОЛОСОК"</t>
  </si>
  <si>
    <t>СокольскийБДОУ СМО "ДЕТСКИЙ САД № 7"</t>
  </si>
  <si>
    <t>СокольскийБДОУ СМО "ЛИТЕГСКИЙ ДЕТСКИЙ САД"</t>
  </si>
  <si>
    <t>СокольскийБДОУ СМО  "МАРКОВСКИЙ ДЕТСКИЙ САД"</t>
  </si>
  <si>
    <t>СокольскийБДОУ СМО "ЧЕКШИНСКИЙ ДЕТСКИЙ САД"</t>
  </si>
  <si>
    <t>СямженскийМБОУ СМО " ГРЕМЯЧИНСКАЯ ОШ"</t>
  </si>
  <si>
    <t>СямженскийМБОУ СМО "ДВИНИЦКАЯ ОШ"</t>
  </si>
  <si>
    <t>СямженскийМБОУ СМО "КОРОБИЦЫНСКАЯ ОШ"</t>
  </si>
  <si>
    <t>СямженскийМБОУ СМО "РЕЖСКАЯ ОШ"</t>
  </si>
  <si>
    <t>СямженскийМАДООУ СМО "ДЕТСКИЙ САД №1"</t>
  </si>
  <si>
    <t>СямженскийМАДООУ СМО "ДЕТСКИЙ САД №3"</t>
  </si>
  <si>
    <t>162465, ВОЛОГОДСКАЯ ОБЛАСТЬ, БАБАЕВСКИЙ РАЙОН, ПЯЖЕЛКА П, МЕХАНИЗАТОРОВ УЛ, 19</t>
  </si>
  <si>
    <t>162455, ВОЛОГОДСКАЯ ОБЛАСТЬ, БАБАЕВСКИЙ РАЙОН, САНИНСКАЯ Д, 46</t>
  </si>
  <si>
    <t>162481, ВОЛОГОДСКАЯ ОБЛАСТЬ, БАБАЕВСКИЙ РАЙОН, ВОЛОДИНО Д, ЮБИЛЕЙНАЯ УЛ, 3Д</t>
  </si>
  <si>
    <t>162475, ВОЛОГОДСКАЯ ОБЛАСТЬ, БАБАЕВСКИЙ РАЙОН, ТИМОШИНО Д, ШКОЛЬНАЯ УЛ, 30</t>
  </si>
  <si>
    <t>162441, ВОЛОГОДСКАЯ ОБЛАСТЬ, БАБАЕВСКИЙ РАЙОН, ТОРОПОВО Д, ЗАРЕЧЬЕ УЛ, 10</t>
  </si>
  <si>
    <t>162460, ВОЛОГОДСКАЯ ОБЛАСТЬ, БАБАЕВСКИЙ РАЙОН, БОРИСОВО-СУДСКОЕ С, ЗАВОДСКАЯ УЛ, 15</t>
  </si>
  <si>
    <t>162480, ВОЛОГОДСКАЯ ОБЛАСТЬ, БАБАЕВСКИЙ РАЙОН, БАБАЕВО Г, ЮНЫХ ПИОНЕРОВ УЛ, 5</t>
  </si>
  <si>
    <t>162482, ВОЛОГОДСКАЯ ОБЛАСТЬ, БАБАЕВСКИЙ РАЙОН, БАБАЕВО Г, ГАЙДАРА УЛ, 14</t>
  </si>
  <si>
    <t>162482, ВОЛОГОДСКАЯ ОБЛАСТЬ, БАБАЕВСКИЙ РАЙОН, БАБАЕВО Г, ГАЙДАРА УЛ, 28</t>
  </si>
  <si>
    <t>161346, ВОЛОГОДСКАЯ ОБЛАСТЬ, БАБУШКИНСКИЙ РАЙОН, ВОСКРЕСЕНСКОЕ С, ШКОЛЬНАЯ УЛ, 3</t>
  </si>
  <si>
    <t>161353, ВОЛОГОДСКАЯ ОБЛАСТЬ, БАБУШКИНСКИЙ РАЙОН, ЗАЙЧИКИ П, УЛ ШКОЛЬНАЯ, 13</t>
  </si>
  <si>
    <t>161355, ВОЛОГОДСКАЯ ОБЛАСТЬ, БАБУШКИНСКИЙ РАЙОН, СКОКОВО Д, 3</t>
  </si>
  <si>
    <t>161360, ВОЛОГОДСКАЯ ОБЛАСТЬ, БАБУШКИНСКИЙ РАЙОН, РОСЛЯТИНСКИЙ С/С, РОСЛЯТИНО С, УЛ.КООПЕРАТИВНАЯ, 3</t>
  </si>
  <si>
    <t>161343, ВОЛОГОДСКАЯ ОБЛАСТЬ, БАБУШКИНСКИЙ РАЙОН, КУЛИБАРОВО Д, 55</t>
  </si>
  <si>
    <t>161365, ВОЛОГОДСКАЯ ОБЛАСТЬ, БАБУШКИНСКИЙ РАЙОН, ТИМАНОВА ГОРА Д, 44</t>
  </si>
  <si>
    <t>161350, ВОЛОГОДСКАЯ ОБЛАСТЬ, БАБУШКИНСКИЙ РАЙОН, ИМ БАБУШКИНА С, СОВЕТСКАЯ УЛ, 1А</t>
  </si>
  <si>
    <t>161350, ВОЛОГОДСКАЯ ОБЛАСТЬ, БАБУШКИНСКИЙ РАЙОН, ИМ БАБУШКИНА С, ПОЛЕВАЯ УЛ, 2А</t>
  </si>
  <si>
    <t>161360, ВОЛОГОДСКАЯ ОБЛАСТЬ, БАБУШКИНСКИЙ РАЙОН, РОСЛЯТИНСКИЙ С/С, КРАСОТА П, УЛ.ШКОЛЬНАЯ, 3</t>
  </si>
  <si>
    <t>161340, ВОЛОГОДСКАЯ ОБЛАСТЬ, БАБУШКИНСКИЙ РАЙОН, МИНЬКОВО С, СОВЕТСКАЯ УЛ, 54</t>
  </si>
  <si>
    <t>161210, ВОЛОГОДСКАЯ ОБЛАСТЬ, БЕЛОЗЕРСКИЙ РАЙОН, АНТУШЕВО С, 110</t>
  </si>
  <si>
    <t>161221, ВОЛОГОДСКАЯ ОБЛАСТЬ, БЕЛОЗЕРСКИЙ РАЙОН, АРТЮШИНСКОЕ С/П, АРТЮШИНО С, 44</t>
  </si>
  <si>
    <t>161211, ВОЛОГОДСКАЯ ОБЛАСТЬ, БЕЛОЗЕРСКИЙ РАЙОН, ГЛУШКОВСКОЕ С/П, ГЛУШКОВО Д, МОЛОДЕЖНАЯ УЛ, 43</t>
  </si>
  <si>
    <t>161230, ВОЛОГОДСКАЯ ОБЛАСТЬ, БЕЛОЗЕРСКИЙ РАЙОН, МАЭКСА С, ТРУДА УЛ, 4</t>
  </si>
  <si>
    <t>161232, ВОЛОГОДСКАЯ ОБЛАСТЬ, БЕЛОЗЕРСКИЙ РАЙОН, КУНОСТЬСКОЕ С/П, НИЖНЯЯ МОНДОМА П, СОВЕТСКАЯ УЛ, 26</t>
  </si>
  <si>
    <t>161229, ВОЛОГОДСКАЯ ОБЛАСТЬ, БЕЛОЗЕРСКИЙ РАЙОН, ШОЛЬСКОЕ С/П, ЗУБОВО С, МИРА УЛ, 9</t>
  </si>
  <si>
    <t>161200, ВОЛОГОДСКАЯ ОБЛАСТЬ, БЕЛОЗЕРСКИЙ РАЙОН, БЕЛОЗЕРСК Г, СОВЕТСКИЙ ВАЛ УЛ, 11</t>
  </si>
  <si>
    <t>161200, ВОЛОГОДСКАЯ ОБЛАСТЬ, БЕЛОЗЕРСКИЙ РАЙОН, БЕЛОЗЕРСК Г, ГАЛАНИЧЕВА УЛ, 36А</t>
  </si>
  <si>
    <t>161200, ВОЛОГОДСКАЯ ОБЛАСТЬ, БЕЛОЗЕРСКИЙ РАЙОН, БЕЛОЗЕРСК Г, ЛУНАЧАРСКОГО УЛ, Д 17А</t>
  </si>
  <si>
    <t>161200, ВОЛОГОДСКАЯ ОБЛАСТЬ, БЕЛОЗЕРСКИЙ РАЙОН, БЕЛОЗЕРСК Г, СОВЕТСКИЙ ПР, 51</t>
  </si>
  <si>
    <t>161200, ВОЛОГОДСКАЯ ОБЛАСТЬ, БЕЛОЗЕРСКИЙ РАЙОН, БЕЛОЗЕРСК Г, КРАСНОАРМЕЙСКАЯ УЛ, 61Б</t>
  </si>
  <si>
    <t>162365, ВОЛОГОДСКАЯ ОБЛАСТЬ, ВЕЛИКОУСТЮГСКИЙ РАЙОН, ЛОМОВАТКА П, ЛЕНИНА УЛ, 19</t>
  </si>
  <si>
    <t>162360, ВОЛОГОДСКАЯ ОБЛАСТЬ, ВЕЛИКОУСТЮГСКИЙ РАЙОН, МОРОЗОВИЦА Д, ПОЧТОВАЯ УЛ, 1</t>
  </si>
  <si>
    <t>162372, ВОЛОГОДСКАЯ ОБЛАСТЬ, ВЕЛИКОУСТЮГСКИЙ РАЙОН, ЧЕРНЕВО Д, 112</t>
  </si>
  <si>
    <t>162355, ВОЛОГОДСКАЯ ОБЛАСТЬ, ВЕЛИКОУСТЮГСКИЙ РАЙОН, ПОЛДАРСА П, ШКОЛЬНАЯ УЛ, 9</t>
  </si>
  <si>
    <t>162341, ВОЛОГОДСКАЯ ОБЛАСТЬ, ВЕЛИКОУСТЮГСКИЙ РАЙОН, КРАСАВИНО Г, ТЕКСТИЛЬЩИКОВ УЛ, 15</t>
  </si>
  <si>
    <t>162380, ВОЛОГОДСКАЯ ОБЛАСТЬ, ВЕЛИКОУСТЮГСКИЙ РАЙОН, СУСОЛОВКА П, СОВЕТСКАЯ УЛ, 3</t>
  </si>
  <si>
    <t>162375, ВОЛОГОДСКАЯ ОБЛАСТЬ, ВЕЛИКОУСТЮГСКИЙ РАЙОН, ТЕПЛОГОРЬЕ Д, ШКОЛЬНАЯ УЛ, 6</t>
  </si>
  <si>
    <t>162370, ВОЛОГОДСКАЯ ОБЛАСТЬ, ВЕЛИКОУСТЮГСКИЙ РАЙОН, УСТЬ-АЛЕКСЕЕВО С, МОЛОДЕЖНАЯ УЛ, 20</t>
  </si>
  <si>
    <t>162386, ВОЛОГОДСКАЯ ОБЛАСТЬ, ВЕЛИКОУСТЮГСКИЙ РАЙОН, АРИСТОВО Д, ЦЕНТРАЛЬНАЯ УЛ, 14</t>
  </si>
  <si>
    <t>162358, ВОЛОГОДСКАЯ ОБЛАСТЬ, ВЕЛИКОУСТЮГСКИЙ РАЙОН, БЛАГОВЕЩЕНЬЕ Д, ВЕТЕРАНОВ УЛ, 1</t>
  </si>
  <si>
    <t>162342, ВОЛОГОДСКАЯ ОБЛАСТЬ,ВЕЛИКОУСТЮГСКИЙ  РАЙОН, ВАСИЛЬЕВСКОЕ С, ШКОЛЬНАЯ УЛ, 7</t>
  </si>
  <si>
    <t>162350, ВОЛОГОДСКАЯ ОБЛАСТЬ, ВЕЛИКОУСТЮГСКИЙ  РАЙОН, ВАЛГА П, ЗАРЕЧНАЯ УЛ, 7</t>
  </si>
  <si>
    <t>162390, ВОЛОГОДСКАЯ ОБЛАСТЬ, ВЕЛИКОУСТЮГСКИЙ РАЙОН, ВЕЛИКИЙ УСТЮГ Г, ВИНОГРАДОВА УЛ, 13</t>
  </si>
  <si>
    <t>162390, ВОЛОГОДСКАЯ ОБЛАСТЬ, ВЕЛИКОУСТЮГСКИЙ РАЙОН, ВЕЛИКИЙ УСТЮГ Г, ШИЛОВА УЛ, 8</t>
  </si>
  <si>
    <t>162394, ВОЛОГОДСКАЯ ОБЛАСТЬ, ВЕЛИКОУСТЮГСКИЙ РАЙОН, ВЕЛИКИЙ УСТЮГ Г, САХАРОВА УЛ, 36</t>
  </si>
  <si>
    <t>162394, ВОЛОГОДСКАЯ ОБЛАСТЬ, ВЕЛИКОУСТЮГСКИЙ РАЙОН, ВЕЛИКИЙ УСТЮГ Г, САХАРОВА УЛ, 15Б</t>
  </si>
  <si>
    <t>162341, ВОЛОГОДСКАЯ ОБЛАСТЬ, ВЕЛИКОУСТЮГСКИЙ РАЙОН, КРАСАВИНО Г, КООПЕРАТИВНЫЙ ПЕР, 1</t>
  </si>
  <si>
    <t>162390, ВОЛОГОДСКАЯ ОБЛАСТЬ, ВЕЛИКОУСТЮГСКИЙ  РАЙОН, ВЕЛИКИЙ УСТЮГ Г, КРАСНОАРМЕЙСКАЯ УЛ, 61</t>
  </si>
  <si>
    <t>162390, ВОЛОГОДСКАЯ ОБЛАСТЬ, ВЕЛИКОУСТЮГСКИЙ РАЙОН, ВЕЛИКИЙ УСТЮГ Г, КРАСНОАРМЕЙСКАЯ УЛ, 32</t>
  </si>
  <si>
    <t>162390, ВОЛОГОДСКАЯ ОБЛАСТЬ, ВЕЛИКОУСТЮГСКИЙ РАЙОН, ВЕЛИКИЙ УСТЮГ Г, КОПЫЛОВА УЛ, 18Б</t>
  </si>
  <si>
    <t>162390, ВОЛОГОДСКАЯ ОБЛАСТЬ, ВЕЛИКОУСТЮГСКИЙ РАЙОН, ВЕЛИКИЙ УСТЮГ Г, КРАСНОАРМЕЙСКАЯ УЛ, 67</t>
  </si>
  <si>
    <t>162390, ВОЛОГОДСКАЯ ОБЛАСТЬ, ВЕЛИКОУСТЮГСКИЙ РАЙОН, ВЕЛИКИЙ УСТЮГ Г, ВИНОГРАДОВА УЛ, 41А</t>
  </si>
  <si>
    <t>162393, ВОЛОГОДСКАЯ ОБЛАСТЬ, ВЕЛИКОУСТЮГСКИЙ РАЙОН, ВЕЛИКИЙ УСТЮГ Г, ВЫСОТНАЯ УЛ, 4</t>
  </si>
  <si>
    <t>162390, ВОЛОГОДСКАЯ ОБЛАСТЬ, ВЕЛИКОУСТЮГСКИЙ  РАЙОН, ВЕЛИКИЙ УСТЮГ Г, 2-Я ПРОЛЕТАРСКАЯ УЛ, 75</t>
  </si>
  <si>
    <t>162394, ВОЛОГОДСКАЯ ОБЛАСТЬ, ВЕЛИКОУСТЮГСКИЙ РАЙОН, ВЕЛИКИЙ УСТЮГ Г, САХАРОВА УЛ, 32</t>
  </si>
  <si>
    <t>162390, ВОЛОГОДСКАЯ ОБЛАСТЬ, ВЕЛИКОУСТЮГСКИЙ РАЙОН, ВЕЛИКИЙ УСТЮГ Г, ГЛЕДЕНСКАЯ УЛ, 3</t>
  </si>
  <si>
    <t>162391, ВОЛОГОДСКАЯ ОБЛАСТЬ, ВЕЛИКОУСТЮГСКИЙ РАЙОН, ВЕЛИКИЙ УСТЮГ Г, ШУМИЛОВА УЛ, 26</t>
  </si>
  <si>
    <t>162390, ВОЛОГОДСКАЯ ОБЛАСТЬ, ВЕЛИКОУСТЮГСКИЙ РАЙОН, ВЕЛИКИЙ УСТЮГ Г, ПАВЛА ПОКРОВСКОГО УЛ, 40</t>
  </si>
  <si>
    <t>162390, ВОЛОГОДСКАЯ ОБЛАСТЬ, ВЕЛИКОУСТЮГСКИЙ  РАЙОН, ВЕЛИКИЙ УСТЮГ Г, ЩЕЛКУНОВА УЛ, 51</t>
  </si>
  <si>
    <t>162350, ВОЛОГОДСКАЯ ОБЛАСТЬ, ВЕЛИКОУСТЮГСКИЙ РАЙОН, НОВАТОР П, СОВЕТСКАЯ УЛ, 19</t>
  </si>
  <si>
    <t>162362, ВОЛОГОДСКАЯ ОБЛАСТЬ, ВЕЛИКОУСТЮГСКИЙ РАЙОН, ПЕГАНОВО Д</t>
  </si>
  <si>
    <t>162346, ВОЛОГОДСКАЯ ОБЛАСТЬ, ВЕЛИКОУСТЮГСКИЙ  РАЙОН, СТРИГА П, 4А</t>
  </si>
  <si>
    <t>162394, ВОЛОГОДСКАЯ ОБЛАСТЬ, ВЕЛИКОУСТЮГСКИЙ РАЙОН, ЮДИНО Д</t>
  </si>
  <si>
    <t>162311, ВОЛОГОДСКАЯ ОБЛАСТЬ, ВЕРХОВАЖСКИЙ РАЙОН, СМЕТАНИНО Д, МИРА УЛ, 4</t>
  </si>
  <si>
    <t>162318, ВОЛОГОДСКАЯ ОБЛАСТЬ, ВЕРХОВАЖСКИЙ РАЙОН, КЛИМУШИНО Д, СТЕБЕНЕВА УЛ, 13</t>
  </si>
  <si>
    <t>162302, ВОЛОГОДСКАЯ ОБЛАСТЬ, ВЕРХОВАЖСКИЙ РАЙОН, МОРОЗОВСКИЙ С/С, МОРОЗОВО С, ПОЛЕВАЯ УЛ, 4</t>
  </si>
  <si>
    <t>162316, ВОЛОГОДСКАЯ ОБЛАСТЬ, ВЕРХОВАЖСКИЙ РАЙОН, КАМЕНКА П, КОМСОМОЛЬСКАЯ УЛ, 12</t>
  </si>
  <si>
    <t>162314, ВОЛОГОДСКАЯ ОБЛАСТЬ, ВЕРХОВАЖСКИЙ РАЙОН, ЛЕУШИНСКАЯ Д, СОЛНЕЧНАЯ УЛ, 4</t>
  </si>
  <si>
    <t>162315, ВОЛОГОДСКАЯ ОБЛАСТЬ, ВЕРХОВАЖСКИЙ РАЙОН, ШЕЛОТА С, НАБЕРЕЖНАЯ УЛ, 7</t>
  </si>
  <si>
    <t>162300, ВОЛОГОДСКАЯ ОБЛАСТЬ, ВЕРХОВАЖСКИЙ РАЙОН, ВЕРХОВАЖЬЕ С, СЕВЕРНАЯ УЛ, 6</t>
  </si>
  <si>
    <t>162313, ВОЛОГОДСКАЯ ОБЛАСТЬ, ВЕРХОВАЖСКИЙ РАЙОН, ПАЮС Д, САДОВАЯ УЛ, 2</t>
  </si>
  <si>
    <t>162300, ВОЛОГОДСКАЯ ОБЛАСТЬ, ВЕРХОВАЖСКИЙ РАЙОН, ВЕРХОВАЖЬЕ С, ПЕРВОМАЙСКАЯ УЛ, 18А</t>
  </si>
  <si>
    <t>162300, ВОЛОГОДСКАЯ ОБЛАСТЬ, ВЕРХОВАЖСКИЙ  РАЙОН, ВЕРХОВАЖЬЕ С, ГАГАРИНА УЛ, 59</t>
  </si>
  <si>
    <t>162321, ВОЛОГОДСКАЯ ОБЛАСТЬ, ВЕРХОВАЖСКИЙ РАЙОН, УРУСОВСКАЯ Д, ШКОЛЬНАЯ УЛ, 15</t>
  </si>
  <si>
    <t>162167, ВОЛОГОДСКАЯ ОБЛАСТЬ, ВОЖЕГОДСКИЙ РАЙОН, БЕКЕТОВСКАЯ Д, 53А</t>
  </si>
  <si>
    <t>162171, ВОЛОГОДСКАЯ ОБЛАСТЬ, ВОЖЕГОДСКИЙ РАЙОН, ХОЛДЫНКА Д, 26</t>
  </si>
  <si>
    <t>162150, ВОЛОГОДСКАЯ ОБЛАСТЬ, ВОЖЕГОДСКИЙ РАЙОН, КАДНИКОВСКИЙ П, ПАРКОВАЯ УЛ, 1</t>
  </si>
  <si>
    <t>162162, ВОЛОГОДСКАЯ ОБЛАСТЬ, ВОЖЕГОДСКИЙ РАЙОН, ТИГИНСКОЕ С/П, ЛЕВИНСКАЯ Д, 42</t>
  </si>
  <si>
    <t>162180, ВОЛОГОДСКАЯ ОБЛАСТЬ, ВОЖЕГОДСКИЙ РАЙОН, ПРОЛЕТАРСКИЙ П, ШКОЛЬНЫЙ ПЕР, 1А</t>
  </si>
  <si>
    <t>162160, ВОЛОГОДСКАЯ ОБЛАСТЬ, ВОЖЕГОДСКИЙ РАЙОН, ВОЖЕГА РП, ОКТЯБРЬСКАЯ УЛ, 25А</t>
  </si>
  <si>
    <t>162160, ВОЛОГОДСКАЯ ОБЛАСТЬ, ВОЖЕГОДСКИЙ РАЙОН, ВОЖЕГА П, СПОРТИВНАЯ УЛ, 8А</t>
  </si>
  <si>
    <t>160545, ВОЛОГОДСКАЯ ОБЛАСТЬ, ВОЛОГОДСКИЙ РАЙОН, БЕРЕЗНИК Д, 7</t>
  </si>
  <si>
    <t>160540, ВОЛОГОДСКАЯ ОБЛАСТЬ, ВОЛОГОДСКИЙ РАЙОН, КУБЕНСКОЕ С/П, НОВОЕ Д, 60</t>
  </si>
  <si>
    <t>160544, ВОЛОГОДСКАЯ ОБЛАСТЬ, ВОЛОГОДСКИЙ РАЙОН, ВАСИЛЬЕВСКОЕ П, МОЛОДЕЖНАЯ УЛ, 4 А</t>
  </si>
  <si>
    <t>160561, ВОЛОГОДСКАЯ ОБЛАСТЬ, ВОЛОГОДСКИЙ РАЙОН, ЗАРЯ П, Д 37</t>
  </si>
  <si>
    <t>160521, ВОЛОГОДСКАЯ ОБЛАСТЬ, ВОЛОГОДСКИЙ РАЙОН, ЕРМАКОВО П, КОЛЬЦЕВАЯ УЛ, Д 17А</t>
  </si>
  <si>
    <t>160550, ВОЛОГОДСКАЯ ОБЛАСТЬ, ВОЛОГОДСКИЙ РАЙОН, КИПЕЛОВО П, НОВАЯ УЛ, 6</t>
  </si>
  <si>
    <t>160533, ВОЛОГОДСКАЯ ОБЛАСТЬ, ВОЛОГОДСКИЙ РАЙОН, КУБЕНСКОЕ С, ЮБИЛЕЙНАЯ УЛ, 20А</t>
  </si>
  <si>
    <t>160507, ВОЛОГОДСКАЯ ОБЛАСТЬ, ВОЛОГОДСКИЙ РАЙОН, КУРКИНО (МАЙСКОЕ МО) С, ШКОЛЬНАЯ УЛ, 7</t>
  </si>
  <si>
    <t>160522, ВОЛОГОДСКАЯ ОБЛАСТЬ, ВОЛОГОДСКИЙ РАЙОН, ЛЕСКОВО П, Д 40</t>
  </si>
  <si>
    <t>160537, ВОЛОГОДСКАЯ ОБЛАСТЬ, ВОЛОГОДСКИЙ РАЙОН, МАКАРОВО С, ЦЕНТРАЛЬНАЯ УЛ, Д 4</t>
  </si>
  <si>
    <t>160502, ВОЛОГОДСКАЯ ОБЛАСТЬ, ВОЛОГОДСКИЙ РАЙОН, НАДЕЕВО П, 24</t>
  </si>
  <si>
    <t>160525, ВОЛОГОДСКАЯ ОБЛАСТЬ, ВОЛОГОДСКИЙ РАЙОН, УТКИНО П, НОВАЯ УЛ, 2</t>
  </si>
  <si>
    <t>160511, ВОЛОГОДСКАЯ ОБЛАСТЬ, ВОЛОГОДСКИЙ РАЙОН, ПЕРЬЕВО П, ЛЕСНАЯ УЛ, 5</t>
  </si>
  <si>
    <t>160524, ВОЛОГОДСКАЯ ОБЛАСТЬ, ВОЛОГОДСКИЙ РАЙОН, ПОГОРЕЛОВО (СОСНОВСКОЕ МО) С, ЦЕНТРАЛЬНАЯ УЛ, 3</t>
  </si>
  <si>
    <t>160510, ВОЛОГОДСКАЯ ОБЛАСТЬ, ВОЛОГОДСКИЙ РАЙОН, НЕПОТЯГОВО П, 43</t>
  </si>
  <si>
    <t>160553, ВОЛОГОДСКАЯ ОБЛАСТЬ, ВОЛОГОДСКИЙ РАЙОН, ФЕДОТОВО П, 38</t>
  </si>
  <si>
    <t>160531, ВОЛОГОДСКАЯ ОБЛАСТЬ, ВОЛОГОДСКИЙ РАЙОН, ДУБРОВСКОЕ П, ШКОЛЬНАЯ УЛ, 1</t>
  </si>
  <si>
    <t>160010, ВОЛОГОДСКАЯ ОБЛАСТЬ, ВОЛОГОДСКИЙ РАЙОН, КУВШИНОВО П, СОСНОВАЯ УЛ, 14</t>
  </si>
  <si>
    <t>160508, ВОЛОГОДСКАЯ ОБЛАСТЬ, ВОЛОГОДСКИЙ РАЙОН, МАЙСКИЙ П, 21</t>
  </si>
  <si>
    <t>160542, ВОЛОГОДСКАЯ ОБЛАСТЬ, ВОЛОГОДСКИЙ РАЙОН, НОВЛЕНСКОЕ С, НАБЕРЕЖНАЯ УЛ, 1</t>
  </si>
  <si>
    <t>160503, ВОЛОГОДСКАЯ ОБЛАСТЬ, ВОЛОГОДСКИЙ РАЙОН, ОГАРКОВО П, 32А</t>
  </si>
  <si>
    <t>160549, ВОЛОГОДСКАЯ ОБЛАСТЬ, ВОЛОГОДСКИЙ РАЙОН, ФОФАНЦЕВО Д, 40</t>
  </si>
  <si>
    <t>160515, ВОЛОГОДСКАЯ ОБЛАСТЬ, ВОЛОГОДСКИЙ РАЙОН, СЕМЕНКОВО (СЕМЕНКОВСКОЕ МО) П, МАЙСКИЙ ПЕР, 1А</t>
  </si>
  <si>
    <t>160523, ВОЛОГОДСКАЯ ОБЛАСТЬ, ВОЛОГОДСКИЙ РАЙОН, СОСНОВКА П, МЕЛИОРАТОРОВ УЛ, 13А</t>
  </si>
  <si>
    <t>160531, ВОЛОГОДСКАЯ ОБЛАСТЬ, ВОЛОГОДСКИЙ РАЙОН, ФЕТИНИНО П, 10</t>
  </si>
  <si>
    <t>162018, ВОЛОГОДСКАЯ ОБЛАСТЬ, ГРЯЗОВЕЦКИЙ РАЙОН, ХОРОШЕВО Д,СОСНОВАЯ УЛ, 7</t>
  </si>
  <si>
    <t>162061, ВОЛОГОДСКАЯ ОБЛАСТЬ, ГРЯЗОВЕЦКИЙ РАЙОН, БУШУИХА П, ЦЕНТРАЛЬНАЯ УЛ, 10В</t>
  </si>
  <si>
    <t>162011, ВОЛОГОДСКАЯ ОБЛАСТЬ, ГРЯЗОВЕЦКИЙ РАЙОН, РОСТИЛОВО Д, МОЛОДЕЖНАЯ УЛ, 21</t>
  </si>
  <si>
    <t>162013, ВОЛОГОДСКАЯ ОБЛАСТЬ, ГРЯЗОВЕЦКИЙ РАЙОН, ПЛОСКОЕ П, ШКОЛЬНАЯ УЛ, 1</t>
  </si>
  <si>
    <t>162016, ВОЛОГОДСКАЯ ОБЛАСТЬ, ГРЯЗОВЕЦКИЙ РАЙОН, ВАРАКСИНО Д, 67</t>
  </si>
  <si>
    <t>162063, ВОЛОГОДСКАЯ ОБЛАСТЬ, ГРЯЗОВЕЦКИЙ РАЙОН, СИДОРОВО С, ШКОЛЬНАЯ УЛ, 3</t>
  </si>
  <si>
    <t>162060, ВОЛОГОДСКАЯ ОБЛАСТЬ, ГРЯЗОВЕЦКИЙ РАЙОН, СПАССКОЕ Д, 3</t>
  </si>
  <si>
    <t>162013, ВОЛОГОДСКАЯ ОБЛАСТЬ, ГРЯЗОВЕЦКИЙ РАЙОН, АНОХИНО Д, ЦЕНТРАЛЬНАЯ УЛ, 43</t>
  </si>
  <si>
    <t>162017, ВОЛОГОДСКАЯ ОБЛАСТЬ, ГРЯЗОВЕЦКИЙ РАЙОН, СЛОБОДА Д, ШКОЛЬНАЯ УЛ, 10А</t>
  </si>
  <si>
    <t>162017, ВОЛОГОДСКАЯ ОБЛАСТЬ, ГРЯЗОВЕЦКИЙ РАЙОН, ПАЛКИНО Д, ЗАПАДНАЯ УЛ, 5</t>
  </si>
  <si>
    <t>162030, ВОЛОГОДСКАЯ ОБЛАСТЬ, ГРЯЗОВЕЦКИЙ РАЙОН, ЮРОВО Д, ЦЕНТРАЛЬНАЯ УЛ, 11А</t>
  </si>
  <si>
    <t>162033, ВОЛОГОДСКАЯ ОБЛАСТЬ, ГРЯЗОВЕЦКИЙ РАЙОН, СКОРОДУМКА Д, ШКОЛЬНАЯ УЛ, 45</t>
  </si>
  <si>
    <t>162035, ВОЛОГОДСКАЯ ОБЛАСТЬ, ГРЯЗОВЕЦКИЙ РАЙОН, МИНЬКИНО С, НОВАЯ УЛ, 54</t>
  </si>
  <si>
    <t>162031, ВОЛОГОДСКАЯ ОБЛАСТЬ, ГРЯЗОВЕЦКИЙ РАЙОН, СТЕПУРИНО Д, ПОЛЕВАЯ УЛ, 4</t>
  </si>
  <si>
    <t>162000, ВОЛОГОДСКАЯ ОБЛАСТЬ, ГРЯЗОВЕЦКИЙ РАЙОН, ГРЯЗОВЕЦ Г,ОБНОРСКОГО УЛ, 17</t>
  </si>
  <si>
    <t>162000, ВОЛОГОДСКАЯ ОБЛАСТЬ, ГРЯЗОВЕЦКИЙ РАЙОН, ГРЯЗОВЕЦ Г, РАБОЧАЯ УЛ, 7</t>
  </si>
  <si>
    <t>162000, ВОЛОГОДСКАЯ ОБЛАСТЬ, ГРЯЗОВЕЦКИЙ РАЙОН, ГРЯЗОВЕЦ Г, ЛЕНИНА УЛ, 109А</t>
  </si>
  <si>
    <t>162002, ВОЛОГОДСКАЯ ОБЛАСТЬ, ГРЯЗОВЕЦКИЙ РАЙОН, ГРЯЗОВЕЦ Г, ЛЕНИНА УЛ, 111</t>
  </si>
  <si>
    <t>162000, ВОЛОГОДСКАЯ ОБЛАСТЬ, ГРЯЗОВЕЦКИЙ РАЙОН, ГРЯЗОВЕЦ Г, ПЫЛАЕВЫХ УЛ, 48А</t>
  </si>
  <si>
    <t>162000, ВОЛОГОДСКАЯ ОБЛАСТЬ, ГРЯЗОВЕЦКИЙ РАЙОН, ГРЯЗОВЕЦ Г, ЛЕНИНА УЛ, 93А</t>
  </si>
  <si>
    <t>162000, ВОЛОГОДСКАЯ ОБЛАСТЬ, ГРЯЗОВЕЦКИЙ РАЙОН, ГРЯЗОВЕЦ Г, БЕЛЯЕВА УЛ, 11-А</t>
  </si>
  <si>
    <t>162040, ВОЛОГОДСКАЯ ОБЛАСТЬ, ГРЯЗОВЕЦКИЙ РАЙОН, ВОХТОГА ПГТ, КОЛХОЗНАЯ УЛ, 38</t>
  </si>
  <si>
    <t>162040, ВОЛОГОДСКАЯ ОБЛАСТЬ, ГРЯЗОВЕЦКИЙ РАЙОН, ВОХТОГА ПГТ, КОЛХОЗНАЯ УЛ, 4Б</t>
  </si>
  <si>
    <t>162501, ВОЛОГОДСКАЯ ОБЛАСТЬ, КАДУЙСКИЙ РАЙОН, МАЗА Д, ШКОЛЬНАЯ УЛ, 8</t>
  </si>
  <si>
    <t>162712, ВОЛОГОДСКАЯ ОБЛАСТЬ, КАДУЙСКИЙ РАЙОН, ХОХЛОВО П, ШКОЛЬНАЯ ПЛ, 12</t>
  </si>
  <si>
    <t>162510, ВОЛОГОДСКАЯ ОБЛАСТЬ, КАДУЙСКИЙ РАЙОН, КАДУЙ РП, ВЕСЕННЯЯ УЛ, 5А</t>
  </si>
  <si>
    <t>162510, ВОЛОГОДСКАЯ ОБЛАСТЬ, КАДУЙСКИЙ РАЙОН, КАДУЙ РП, МОЛОДЕЖНАЯ УЛ, 10</t>
  </si>
  <si>
    <t>162511, ВОЛОГОДСКАЯ ОБЛАСТЬ, КАДУЙСКИЙ РАЙОН, КАДУЙ РП, СПОРТИВНАЯ УЛ, 14</t>
  </si>
  <si>
    <t>162510, ВОЛОГОДСКАЯ ОБЛАСТЬ, КАДУЙСКИЙ РАЙОН, КАДУЙ РП, СТРОИТЕЛЕЙ УЛ, 11А</t>
  </si>
  <si>
    <t>162520, ВОЛОГОДСКАЯ ОБЛАСТЬ, КАДУЙСКИЙ РАЙОН, НИКОЛЬСКОЕ С, САДОВАЯ УЛ, 10</t>
  </si>
  <si>
    <t>161411, ВОЛОГОДСКАЯ ОБЛАСТЬ, КИЧМЕНГСКО-ГОРОДЕЦКИЙ РАЙОН, КИЧМЕНЬГА С, ЦЕНТРАЛЬНАЯ УЛ, 14</t>
  </si>
  <si>
    <t>161401, ВОЛОГОДСКАЯ ОБЛАСТЬ, КИЧМЕНГСКО-ГЕЦКИЙ РАЙОН, КИЧМЕНГСКИЙ ГОРОДОК С, МИРА УЛ, 10</t>
  </si>
  <si>
    <t>161400, ВОЛОГОДСКАЯ ОБЛАСТЬ, КИЧМЕНГСКО-ГЕЦКИЙ РАЙОН, КИЧМЕНГСКИЙ ГОРОДОК С, ПИОНЕРСКАЯ УЛ, 5</t>
  </si>
  <si>
    <t>161430, ВОЛОГОДСКАЯ ОБЛАСТЬ, КИЧМЕНГСКО-ГОРОДЕЦКИЙ РАЙОН, НИЖНИЙ ЕНАНГСК С, УЛИЦА ШКОЛЬНАЯ, 13</t>
  </si>
  <si>
    <t>161400, ВОЛОГОДСКАЯ ОБЛАСТЬ, КИЧМЕНГСКО-ГОРОДЕЦКИЙ РАЙОН, АНАНИНО Д, ДОРОЖНАЯ УЛ, 6</t>
  </si>
  <si>
    <t>161404, ВОЛОГОДСКАЯ ОБЛАСТЬ, КИЧМЕНГСКО-ГОРОДЕЦКИЙ РАЙОН, ЮГСКИЙ П, ЦЕНТРАЛЬНАЯ УЛ, 15</t>
  </si>
  <si>
    <t>161401, ВОЛОГОДСКАЯ ОБЛАСТЬ, КИЧМЕНГСКО-ГЕЦКИЙ РАЙОН, КИЧМЕНГСКИЙ ГОРОДОК С, СТРОИТЕЛЕЙ УЛ, 34</t>
  </si>
  <si>
    <t>161400, ВОЛОГОДСКАЯ ОБЛАСТЬ, КИЧМЕНГСКО-ГЕЦКИЙ РАЙОН, КИЧМЕНГСКИЙ ГОРОДОК С, ПИОНЕРСКАЯ УЛ, 33</t>
  </si>
  <si>
    <t>161057, ВОЛОГОДСКАЯ ОБЛАСТЬ, МЕЖДУРЕЧЕНСКИЙ РАЙОН, ИГУМНИЦЕВО Д, УЛИЦА ШКОЛЬНАЯ, 6</t>
  </si>
  <si>
    <t>161060, ВОЛОГОДСКАЯ ОБЛАСТЬ, МЕЖДУРЕЧЕНСКИЙ РАЙОН, ВРАГОВСКИЙ С/С, ВРАГОВО Д, УЛ САДОВАЯ, Д 1</t>
  </si>
  <si>
    <t>161054, ВОЛОГОДСКАЯ ОБЛАСТЬ, МЕЖДУРЕЧЕНСКИЙ РАЙОН, СТАРОЕ С, УЛИЦА ШКОЛЬНАЯ, 7</t>
  </si>
  <si>
    <t>161071, ВОЛОГОДСКАЯ ОБЛАСТЬ, МЕЖДУРЕЧЕНСКИЙ РАЙОН, ТУРОВЕЦ П, УЛИЦА ИМ АВДЮНИНА, 6</t>
  </si>
  <si>
    <t>161052, ВОЛОГОДСКАЯ ОБЛАСТЬ, МЕЖДУРЕЧЕНСКИЙ РАЙОН, ШЕЙБУХТА С, УЛИЦА ШКОЛЬНАЯ, 6</t>
  </si>
  <si>
    <t>161050, ВОЛОГОДСКАЯ ОБЛАСТЬ, МЕЖДУРЕЧЕНСКИЙ РАЙОН, ШУЙСКОЕ С, ШАПИНА УЛ, 31</t>
  </si>
  <si>
    <t>161388, ВОЛОГОДСКАЯ ОБЛАСТЬ, НЮКСЕНСКИЙ РАЙОН, ИГМАС П, УЛ ОКТЯБРЬСКАЯ, 35</t>
  </si>
  <si>
    <t>161395, ВОЛОГОДСКАЯ ОБЛАСТЬ, НЮКСЕНСКИЙ РАЙОН, ЛЕВАШ П, УЛ РАБОЧАЯ, 17</t>
  </si>
  <si>
    <t>161371, ВОЛОГОДСКАЯ ОБЛАСТЬ, НЮКСЕНСКИЙ РАЙОН, ЛЕСЮТИНО Д, ШКОЛЬНАЯ УЛ, 6</t>
  </si>
  <si>
    <t>161383, ВОЛОГОДСКАЯ ОБЛАСТЬ, НЮКСЕНСКИЙ РАЙОН, ГОРОДИЩНА С, ПОЛЕВАЯ УЛ, 1</t>
  </si>
  <si>
    <t>161380, ВОЛОГОДСКАЯ ОБЛАСТЬ, НЮКСЕНСКИЙ РАЙОН, НЮКСЕНИЦА С, КУЛЬТУРЫ УЛ, 4</t>
  </si>
  <si>
    <t>162102, ВОЛОГОДСКАЯ ОБЛАСТЬ, СОКОЛЬСКИЙ РАЙОН, ОБРОСОВО Д, 66</t>
  </si>
  <si>
    <t>162115, ВОЛОГОДСКАЯ ОБЛАСТЬ, СОКОЛЬСКИЙ РАЙОН, ГОРБОВО Д, 45</t>
  </si>
  <si>
    <t>162116, ВОЛОГОДСКАЯ ОБЛАСТЬ, СОКОЛЬСКИЙ РАЙОН, БИРЯКОВО С, ДОРОЖНАЯ УЛ, 5</t>
  </si>
  <si>
    <t>162113, ВОЛОГОДСКАЯ ОБЛАСТЬ, СОКОЛЬСКИЙ РАЙОН, ВОРОБЬЕВО Д, ШКОЛЬНАЯ УЛ, 16</t>
  </si>
  <si>
    <t>162130, ВОЛОГОДСКАЯ ОБЛАСТЬ, СОКОЛЬСКИЙ РАЙОН, СОКОЛ Г, СОВЕТСКАЯ УЛ, 114А</t>
  </si>
  <si>
    <t>162130, ВОЛОГОДСКАЯ ОБЛАСТЬ, СОКОЛЬСКИЙ РАЙОН, СОКОЛ Г, ШАТЕНЕВО УЛ, 43А</t>
  </si>
  <si>
    <t>162139, ВОЛОГОДСКАЯ ОБЛАСТЬ, СОКОЛЬСКИЙ РАЙОН, СОКОЛ Г, КАЛИНИНА УЛ, 16</t>
  </si>
  <si>
    <t>162130, ВОЛОГОДСКАЯ ОБЛАСТЬ, СОКОЛЬСКИЙ РАЙОН, СОКОЛ Г, ГЛУШИЦКАЯ 1-Я УЛ, 31</t>
  </si>
  <si>
    <t>162130, ВОЛОГОДСКАЯ ОБЛАСТЬ, СОКОЛЬСКИЙ РАЙОН, СОКОЛ Г, ПРОИЗВОДСТВЕННАЯ УЛ, 17</t>
  </si>
  <si>
    <t>162130, ВОЛОГОДСКАЯ ОБЛАСТЬ, СОКОЛЬСКИЙ РАЙОН, СОКОЛ Г, 40 ЛЕТ ОКТЯБРЯ УЛ, 3</t>
  </si>
  <si>
    <t>162130, ВОЛОГОДСКАЯ ОБЛАСТЬ, СОКОЛЬСКИЙ РАЙОН, СОКОЛ Г, СОВЕТСКАЯ УЛ, 57</t>
  </si>
  <si>
    <t>162132, ВОЛОГОДСКАЯ ОБЛАСТЬ, СОКОЛЬСКИЙ РАЙОН, СОКОЛ Г, ПРОИЗВОДСТВЕННАЯ УЛ, 7</t>
  </si>
  <si>
    <t>162130, ВОЛОГОДСКАЯ ОБЛАСТЬ, СОКОЛЬСКИЙ РАЙОН, СОКОЛ Г, СОВЕТСКАЯ УЛ, 59А</t>
  </si>
  <si>
    <t>162130, ВОЛОГОДСКАЯ ОБЛАСТЬ, СОКОЛЬСКИЙ РАЙОН, СОКОЛ Г, СВЕРДЛОВСКАЯ УЛ, 2</t>
  </si>
  <si>
    <t>162130, ВОЛОГОДСКАЯ ОБЛАСТЬ, СОКОЛЬСКИЙ РАЙОН, СОКОЛ Г, СУВОРОВА УЛ, 18А</t>
  </si>
  <si>
    <t>162130, ВОЛОГОДСКАЯ ОБЛАСТЬ, СОКОЛЬСКИЙ РАЙОН, СОКОЛ Г, ШКОЛЬНАЯ УЛ, 3Б</t>
  </si>
  <si>
    <t>162130, ВОЛОГОДСКАЯ ОБЛАСТЬ, СОКОЛЬСКИЙ РАЙОН, СОКОЛ Г, ЧЕРЕПОВЕЦКАЯ УЛ, 1А</t>
  </si>
  <si>
    <t>162130, ВОЛОГОДСКАЯ ОБЛАСТЬ, СОКОЛЬСКИЙ РАЙОН, СОКОЛ Г, МЕНДЕЛЕЕВА УЛ, 36А</t>
  </si>
  <si>
    <t>162107, ВОЛОГОДСКАЯ ОБЛАСТЬ, СОКОЛЬСКИЙ РАЙОН, КАДНИКОВ Г, КРАСНОАРМЕЙСКАЯ УЛ, 46</t>
  </si>
  <si>
    <t>162130, ВОЛОГОДСКАЯ ОБЛАСТЬ, СОКОЛЬСКИЙ РАЙОН, СОКОЛ Г, СОВЕТСКАЯ УЛ, 44</t>
  </si>
  <si>
    <t>162107, ВОЛОГОДСКАЯ ОБЛАСТЬ, СОКОЛЬСКИЙ РАЙОН, КАДНИКОВ Г, РОЗЫ ЛЮКСЕМБУРГ УЛ, 57А</t>
  </si>
  <si>
    <t>162132, ВОЛОГОДСКАЯ ОБЛАСТЬ, СОКОЛЬСКИЙ РАЙОН, СОКОЛ Г, КООПЕРАТИВНАЯ УЛ, 14А</t>
  </si>
  <si>
    <t>162106, ВОЛОГОДСКАЯ ОБЛАСТЬ, СОКОЛЬСКИЙ РАЙОН, ЛИТЕГА П, 12</t>
  </si>
  <si>
    <t>162108, ВОЛОГОДСКАЯ ОБЛАСТЬ, СОКОЛЬСКИЙ РАЙОН, МАРКОВСКОЕ Д, УЛИЦА НОВАЯ, 1</t>
  </si>
  <si>
    <t>162111, ВОЛОГОДСКАЯ ОБЛАСТЬ, СОКОЛЬСКИЙ РАЙОН, ДВИНИЦКИЙ С/С, ЧЕКШИНО Д, МОЛОДЁЖНАЯ УЛ, 10</t>
  </si>
  <si>
    <t>162241, ВОЛОГОДСКАЯ ОБЛАСТЬ, СЯМЖЕНСКИЙ РАЙОН, ГРЕМЯЧИЙ П, ПИОНЕРСКАЯ УЛ, 2</t>
  </si>
  <si>
    <t>162235, ВОЛОГОДСКАЯ ОБЛАСТЬ, СЯМЖЕНСКИЙ РАЙОН, САМСОНОВСКАЯ Д, ЦЕНТРАЛЬНАЯ УЛ, 5</t>
  </si>
  <si>
    <t>162232, ВОЛОГОДСКАЯ ОБЛАСТЬ, СЯМЖЕНСКИЙ РАЙОН, КОРОБИЦЫНСКИЙ С/С, ГЕОРГИЕВСКАЯ Д, НОВАЯ УЛ, 2</t>
  </si>
  <si>
    <t>162234, ВОЛОГОДСКАЯ ОБЛАСТЬ, СЯМЖЕНСКИЙ РАЙОН, КОПЫЛОВО Д, ЦЕНТРАЛЬНАЯ УЛ, 17</t>
  </si>
  <si>
    <t>162220, ВОЛОГОДСКАЯ ОБЛАСТЬ, СЯМЖЕНСКИЙ РАЙОН, СЯМЖА С, МИРА УЛ, 2</t>
  </si>
  <si>
    <t>162220, ВОЛОГОДСКАЯ ОБЛАСТЬ, СЯМЖЕНСКИЙ РАЙОН, СЯМЖА С, СЛАВЯНСКАЯ УЛ, 1</t>
  </si>
  <si>
    <t>161567, ВОЛОГОДСКАЯ ОБЛАСТЬ, ТАРНОГСКИЙ РАЙОН, ВЕРХНЕКОКШЕНЬГСКИЙ ПОГОСТ, 5</t>
  </si>
  <si>
    <t>161569, ВОЛОГОДСКАЯ ОБЛАСТЬ, ТАРНОГСКИЙ РАЙОН, МАРКУШЕВСКОЕ С/П, ЗАРЕЧЬЕ Д, МОЛОДЕЖНАЯ УЛ, 7</t>
  </si>
  <si>
    <t>161581, ВОЛОГОДСКАЯ ОБЛАСТЬ, ТАРНОГСКИЙ РАЙОН, АФОНОВСКАЯ Д, НОВАЯ УЛ, 6</t>
  </si>
  <si>
    <t>161560, ВОЛОГОДСКАЯ ОБЛАСТЬ, ТАРНОГСКИЙ РАЙОН, ТАРНОГСКИЙ ГОК С, КИРОВА УЛ, 12</t>
  </si>
  <si>
    <t>161560, ВОЛОГОДСКАЯ ОБЛАСТЬ, ТАРНОГСКИЙ РАЙОН, ТАРНОГСКИЙ ГОК С, СОВЕТСКАЯ УЛ, 13А</t>
  </si>
  <si>
    <t>161560, ВОЛОГОДСКАЯ ОБЛАСТЬ, ТАРНОГСКИЙ РАЙОН, ТАРНОГСКИЙ ГОК С, ПЕСЧАНЫЙ ПЕР, 1</t>
  </si>
  <si>
    <t>161572, ВОЛОГОДСКАЯ ОБЛАСТЬ, ТАРНОГСКИЙ РАЙОН, КРАСНОЕ С, КРАСНАЯ УЛ, 7А</t>
  </si>
  <si>
    <t>161560, ВОЛОГОДСКАЯ ОБЛАСТЬ, ТАРНОГСКИЙ РАЙОН, СЛУДА Д, НАБЕРЕЖНАЯ УЛ, 2</t>
  </si>
  <si>
    <t>161575, ВОЛОГОДСКАЯ ОБЛАСТЬ, ТАРНОГСКИЙ РАЙОН, НИКИФОРОВСКАЯ Д, 27</t>
  </si>
  <si>
    <t>161323, ВОЛОГОДСКАЯ ОБЛАСТЬ, ТОТЕМСКИЙ РАЙОН, ВЕЛИКОДВОРСКОЕ С/П, ВЕЛИКИЙ ДВОР Д, 64</t>
  </si>
  <si>
    <t>161326, ВОЛОГОДСКАЯ ОБЛАСТЬ, ТОТЕМСКИЙ РАЙОН, УСПЕНЬЕ С, ЦЕНТРАЛЬНАЯ УЛ, 24</t>
  </si>
  <si>
    <t>161312, ВОЛОГОДСКАЯ ОБЛАСТЬ, ТОТЕМСКИЙ РАЙОН, КУДРИНСКАЯ Д, 53</t>
  </si>
  <si>
    <t>161310, ВОЛОГОДСКАЯ ОБЛАСТЬ, ТОТЕМСКИЙ РАЙОН, ЦАРЕВА П, 12</t>
  </si>
  <si>
    <t>161317, ВОЛОГОДСКАЯ ОБЛАСТЬ, ТОТЕМСКИЙ РАЙОН, МОСЕЕВСКОЕ С/П, МОСЕЕВО Д, 13</t>
  </si>
  <si>
    <t>161325, ВОЛОГОДСКАЯ ОБЛАСТЬ, ТОТЕМСКИЙ РАЙОН, НИКОЛЬСКОЕ С, А. ИГОШЕВА УЛ, 3</t>
  </si>
  <si>
    <t>161308, ВОЛОГОДСКАЯ ОБЛАСТЬ, ТОТЕМСКИЙ РАЙОН, ТЕКСТИЛЬЩИКИ П, ЭНЕРГЕТИКОВ УЛ, 2А</t>
  </si>
  <si>
    <t>161315, ВОЛОГОДСКАЯ ОБЛАСТЬ, ТОТЕМСКИЙ РАЙОН, ПОГОРЕЛОВО Д, МИРА УЛ, 26</t>
  </si>
  <si>
    <t>161300, ВОЛОГОДСКАЯ ОБЛАСТЬ, ТОТЕМСКИЙ РАЙОН, ТОТЬМА Г, ЛЕНИНА УЛ, 76</t>
  </si>
  <si>
    <t>161300, ВОЛОГОДСКАЯ ОБЛАСТЬ, ТОТЕМСКИЙ РАЙОН, ТОТЬМА Г, УЛ ОФИЦЕРСКАЯ, 3</t>
  </si>
  <si>
    <t>161300, ВОЛОГОДСКАЯ ОБЛАСТЬ, ТОТЕМСКИЙ РАЙОН, ТОТЬМА Г, УРИЦКОГО УЛ, 13</t>
  </si>
  <si>
    <t>161300, ВОЛОГОДСКАЯ ОБЛАСТЬ, ТОТЕМСКИЙ РАЙОН, ТОТЬМА Г, КОРЕПОВСКАЯ УЛ, 13</t>
  </si>
  <si>
    <t>161320, ВОЛОГОДСКАЯ ОБЛАСТЬ, ТОТЕМСКИЙ РАЙОН, ПЯТОВСКИЙ С/С, СОВЕТСКИЙ П, УЛ СТАНДАРТНАЯ, 6</t>
  </si>
  <si>
    <t>161327, ВОЛОГОДСКАЯ ОБЛАСТЬ, ТОТЕМСКИЙ РАЙОН, ЮБИЛЕЙНЫЙ П, ГАЗОВИКОВ УЛ, 1</t>
  </si>
  <si>
    <t>161154, ВОЛОГОДСКАЯ ОБЛАСТЬ, У-КУБИНСКИЙ РАЙОН, БОГОРОДСКОЕ С, УЛ ШКОЛЬНАЯ, 1</t>
  </si>
  <si>
    <t>161140, ВОЛОГОДСКАЯ ОБЛАСТЬ, У-КУБИНСКИЙ РАЙОН, УСТЬЕ С, УЛ ЗЕЛЕНАЯ, 7А</t>
  </si>
  <si>
    <t>162810, ВОЛОГОДСКАЯ ОБЛАСТЬ, УСТЮЖЕНСКИЙ РАЙОН, БРИЛИНО Д, ШКОЛЬНЫЙ ПЕР, 7</t>
  </si>
  <si>
    <t>162840, ВОЛОГОДСКАЯ ОБЛАСТЬ, УСТЮЖЕНСКИЙ РАЙОН, СЛАВЫНЕВО Д, ЦЕНТРАЛЬНАЯ УЛ, 16</t>
  </si>
  <si>
    <t>162833, ВОЛОГОДСКАЯ ОБЛАСТЬ, УСТЮЖЕНСКИЙ РАЙОН, ДОЛОЦКОЕ Д, ЦЕНТРАЛЬНАЯ УЛ, 7</t>
  </si>
  <si>
    <t>162825, ВОЛОГОДСКАЯ ОБЛАСТЬ, УСТЮЖЕНСКИЙ РАЙОН, ИМЕНИ ЖЕЛЯБОВА П, УЛИЦА ПЕРВОМАЙСКАЯ, 31</t>
  </si>
  <si>
    <t>162820, ВОЛОГОДСКАЯ ОБЛАСТЬ, УСТЮЖЕНСКИЙ РАЙОН, ЛЕНТЬЕВО Д, СОВЕТСКАЯ УЛ, 55</t>
  </si>
  <si>
    <t>162802, ВОЛОГОДСКАЯ ОБЛАСТЬ, УСТЮЖЕНСКИЙ РАЙОН, МАЛОЕ ВОСНОЕ Д, ДОМ 59</t>
  </si>
  <si>
    <t>162816, ВОЛОГОДСКАЯ ОБЛАСТЬ, УСТЮЖЕНСКИЙ РАЙОН, НИКОЛА Д, КОРЕЛЯКОВА УЛ, 103</t>
  </si>
  <si>
    <t>162834, ВОЛОГОДСКАЯ ОБЛАСТЬ, УСТЮЖЕНСКИЙ РАЙОН, ЯКОВЛЕВСКОЕ Д, ЦЕНТРАЛЬНАЯ УЛ, 7
162801, ВОЛОГОДСКАЯ ОБЛАСТЬ, УСТЮЖЕНСКИЙ РАЙОН, СТЕПАЧЕВО Д, ЦЕНТРАЛЬНАЯ УЛ, 19А</t>
  </si>
  <si>
    <t>162840, ВОЛОГОДСКАЯ ОБЛАСТЬ, УСТЮЖЕНСКИЙ РАЙОН, УСТЮЖНА Г, СПОРТИВНАЯ УЛ, 8А</t>
  </si>
  <si>
    <t>162840, ВОЛОГОДСКАЯ ОБЛАСТЬ, УСТЮЖЕНСКИЙ РАЙОН, УСТЮЖНА Г, ИНТЕРНАЦИОНАЛЬНАЯ УЛ, 4</t>
  </si>
  <si>
    <t>162840, ВОЛОГОДСКАЯ ОБЛАСТЬ, УСТЮЖЕНСКИЙ РАЙОН, УСТЮЖНА Г, КАРЛА МАРКСА УЛ, 64</t>
  </si>
  <si>
    <t>162840, ВОЛОГОДСКАЯ ОБЛАСТЬ, УСТЮЖЕНСКИЙ РАЙОН, УСТЮЖНА Г, НАБЕРЕЖНАЯ ДЕКАБРИСТОВ УЛ, Д 34</t>
  </si>
  <si>
    <t>162262, ВОЛОГОДСКАЯ ОБЛАСТЬ, ХАРОВСКИЙ РАЙОН, СЕМЕНИХА Д, Д 23</t>
  </si>
  <si>
    <t>162275, ВОЛОГОДСКАЯ ОБЛАСТЬ, ХАРОВСКИЙ РАЙОН, РАЗИНСКОЕ С/П, ГОРА Д, 67</t>
  </si>
  <si>
    <t>162271, ВОЛОГОДСКАЯ ОБЛАСТЬ, ХАРОВСКИЙ РАЙОН, СОРОЖИНО Д, 70</t>
  </si>
  <si>
    <t>162271, ВОЛОГОДСКАЯ ОБЛАСТЬ, ХАРОВСКИЙ РАЙОН, НИЖНЕ-КУБЕНСКИЙ П, ТОРГОВАЯ УЛ, 5</t>
  </si>
  <si>
    <t>162255, ВОЛОГОДСКАЯ ОБЛАСТЬ, ХАРОВСКИЙ РАЙОН, ШАПША С, УЛИЦА ШКОЛЬНАЯ, 1</t>
  </si>
  <si>
    <t>162250, ВОЛОГОДСКАЯ ОБЛАСТЬ, ХАРОВСКИЙ РАЙОН, ХАРОВСК Г, ЮЖНАЯ УЛ, 4</t>
  </si>
  <si>
    <t>162250, ВОЛОГОДСКАЯ ОБЛАСТЬ, ХАРОВСКИЙ РАЙОН, ХАРОВСК Г, УЛИЦА ВОРОШИЛОВА, 11</t>
  </si>
  <si>
    <t>162251, ВОЛОГОДСКАЯ ОБЛАСТЬ, ХАРОВСКИЙ РАЙОН, ХАРОВСК Г, УЛИЦА КИРОВА, 4А</t>
  </si>
  <si>
    <t>162250, ВОЛОГОДСКАЯ ОБЛАСТЬ, ХАРОВСКИЙ РАЙОН, ХАРОВСК Г, УЛИЦА ЮЖНАЯ, 3</t>
  </si>
  <si>
    <t>162250, ВОЛОГОДСКАЯ ОБЛАСТЬ, ХАРОВСКИЙ РАЙОН, ХАРОВСК Г, УЛИЦА МЕХАНИЗАТОРОВ, 14</t>
  </si>
  <si>
    <t>162270, ВОЛОГОДСКАЯ ОБЛАСТЬ, ХАРОВСКИЙ РАЙОН, СЕМИГНЯЯ СТ, ШКОЛЬНАЯ УЛ, 1</t>
  </si>
  <si>
    <t>162250, ВОЛОГОДСКАЯ ОБЛАСТЬ, ХАРОВСКИЙ РАЙОН, БАРАНИХА Д, УЛИЦА ОВРАЖНАЯ, 9</t>
  </si>
  <si>
    <t>162413, ВОЛОГОДСКАЯ ОБЛАСТЬ, ЧАГОДОЩЕНСКИЙ РАЙОН, АНИСИМОВО Д, ШКОЛЬНАЯ УЛ, 13</t>
  </si>
  <si>
    <t>162400, ВОЛОГОДСКАЯ ОБЛАСТЬ, ЧАГОДОЩЕНСКИЙ РАЙОН, ЧАГОДА П, УЛИЦА КИРОВА, 1</t>
  </si>
  <si>
    <t>162430, ВОЛОГОДСКАЯ ОБЛАСТЬ, ЧАГОДОЩЕНСКИЙ РАЙОН, САЗОНОВО РП, УЛИЦА СТРОИТЕЛЕЙ, 5</t>
  </si>
  <si>
    <t>БОУ "ИГМАССКАЯ ООШ"</t>
  </si>
  <si>
    <t>БОУ "ЛЕВАШСКАЯ ООШ"</t>
  </si>
  <si>
    <t>БОУ "ЛЕСЮТИНСКАЯ ООШ"</t>
  </si>
  <si>
    <t>БДОУ "ГОРОДИЩЕНСКИЙ ДС"</t>
  </si>
  <si>
    <t>НюксенскийБОУ "ИГМАССКАЯ ООШ"</t>
  </si>
  <si>
    <t>НюксенскийБОУ "ЛЕВАШСКАЯ ООШ"</t>
  </si>
  <si>
    <t>НюксенскийБОУ "ЛЕСЮТИНСКАЯ ООШ"</t>
  </si>
  <si>
    <t>НюксенскийБДОУ "ГОРОДИЩЕНСКИЙ ДС"</t>
  </si>
  <si>
    <t>Район / округ</t>
  </si>
  <si>
    <t xml:space="preserve">ТОСП МБОУ "САЗОНОВСКАЯ СОШ" "НАЧАЛЬНАЯ ШКОЛА-ДЕТСКИЙ САД Д.АНИШИНО" </t>
  </si>
  <si>
    <t xml:space="preserve">ЧагодощенскийТОСП МБОУ "САЗОНОВСКАЯ СОШ" "НАЧАЛЬНАЯ ШКОЛА-ДЕТСКИЙ САД Д.АНИШИНО" </t>
  </si>
  <si>
    <t>162421, ВОЛОГОДСКАЯ ОБЛАСТЬ, ЧАГОДОЩЕНСКИЙ РАЙОН, АНИШИНО Д, МИРА УЛ, 3</t>
  </si>
  <si>
    <t xml:space="preserve">ТОСП МБОУ "САЗОНОВСКАЯ СОШ" "НАЧАЛЬНАЯ ШКОЛА-ДЕТСКИЙ САД Д.ИЗБОИЩИ" </t>
  </si>
  <si>
    <t xml:space="preserve">ЧагодощенскийТОСП МБОУ "САЗОНОВСКАЯ СОШ" "НАЧАЛЬНАЯ ШКОЛА-ДЕТСКИЙ САД Д.ИЗБОИЩИ" </t>
  </si>
  <si>
    <t>162400, ВОЛОГОДСКАЯ ОБЛАСТЬ, ЧАГОДОЩЕНСКИЙ РАЙОН, ИЗБОИЩИ Д, БЕРЕГОВАЯ УЛ, 8</t>
  </si>
  <si>
    <t>ТОСП МБОУ "САЗОНОВСКАЯ СОШ" "ПОКРОВСКАЯ ООШ"</t>
  </si>
  <si>
    <t>ЧагодощенскийТОСП МБОУ "САЗОНОВСКАЯ СОШ" "ПОКРОВСКАЯ ООШ"</t>
  </si>
  <si>
    <t>162423 ВОЛОГОДСКАЯ ОБЛАСТЬ, ЧАГОДОЩЕНСКИЙ РАЙОН, ПОКРОВСКОЕ С, МОЛОДЕЖНАЯ УЛ, 100А</t>
  </si>
  <si>
    <t xml:space="preserve">ТОСП МБОУ "ЧАГОДСКАЯ СОШ" "НАЧАЛЬНАЯ ШКОЛА-ДЕТСКИЙ САД П.БОРИСОВО" </t>
  </si>
  <si>
    <t xml:space="preserve">ЧагодощенскийТОСП МБОУ "ЧАГОДСКАЯ СОШ" "НАЧАЛЬНАЯ ШКОЛА-ДЕТСКИЙ САД П.БОРИСОВО" </t>
  </si>
  <si>
    <t>162411, ВОЛОГОДСКАЯ ОБЛАСТЬ, ЧАГОДОЩЕНСКИЙ РАЙОН, БОРИСОВО П, ШКОЛЬНАЯ УЛ, 36</t>
  </si>
  <si>
    <t xml:space="preserve">ТОСП МБОУ "ЧАГОДСКАЯ СОШ" "НАЧАЛЬНАЯ ШКОЛА-ДЕТСКИЙ САД Д.МЕГРИНО" </t>
  </si>
  <si>
    <t xml:space="preserve">ЧагодощенскийТОСП МБОУ "ЧАГОДСКАЯ СОШ" "НАЧАЛЬНАЯ ШКОЛА-ДЕТСКИЙ САД Д.МЕГРИНО" </t>
  </si>
  <si>
    <t>162422, ВОЛОГОДСКАЯ ОБЛАСТЬ, ЧАГОДОЩЕНСКИЙ РАЙОН, МЕГРИНО Д, РЕЧНАЯ УЛ, 2</t>
  </si>
  <si>
    <t xml:space="preserve">ТОСП МБДОУ "САЗОНОВСКИЙ ДЕТСКИЙ САД" "ДЕТСКИЙ САД ТЕРЕМОК" </t>
  </si>
  <si>
    <t xml:space="preserve">ЧагодощенскийТОСП МБДОУ "САЗОНОВСКИЙ ДЕТСКИЙ САД" "ДЕТСКИЙ САД ТЕРЕМОК" </t>
  </si>
  <si>
    <t>162431, ВОЛОГОДСКАЯ ОБЛАСТЬ, ЧАГОДОЩЕНСКИЙ РАЙОН, БЕЛЫЕ КРЕСТЫ С, ЛУГОВАЯ УЛ, 9</t>
  </si>
  <si>
    <t>заведующий</t>
  </si>
  <si>
    <t>Карташова Елена Васильевна</t>
  </si>
  <si>
    <t>lenakartashowa@yandex.ru</t>
  </si>
  <si>
    <t>Карташова Е.В.</t>
  </si>
</sst>
</file>

<file path=xl/styles.xml><?xml version="1.0" encoding="utf-8"?>
<styleSheet xmlns="http://schemas.openxmlformats.org/spreadsheetml/2006/main">
  <numFmts count="26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\ &quot;₽&quot;;\-#,##0\ &quot;₽&quot;"/>
    <numFmt numFmtId="165" formatCode="#,##0\ &quot;₽&quot;;[Red]\-#,##0\ &quot;₽&quot;"/>
    <numFmt numFmtId="166" formatCode="#,##0.00\ &quot;₽&quot;;\-#,##0.00\ &quot;₽&quot;"/>
    <numFmt numFmtId="167" formatCode="#,##0.00\ &quot;₽&quot;;[Red]\-#,##0.00\ &quot;₽&quot;"/>
    <numFmt numFmtId="168" formatCode="_-* #,##0\ &quot;₽&quot;_-;\-* #,##0\ &quot;₽&quot;_-;_-* &quot;-&quot;\ &quot;₽&quot;_-;_-@_-"/>
    <numFmt numFmtId="169" formatCode="_-* #,##0\ _₽_-;\-* #,##0\ _₽_-;_-* &quot;-&quot;\ _₽_-;_-@_-"/>
    <numFmt numFmtId="170" formatCode="_-* #,##0.00\ &quot;₽&quot;_-;\-* #,##0.00\ &quot;₽&quot;_-;_-* &quot;-&quot;??\ &quot;₽&quot;_-;_-@_-"/>
    <numFmt numFmtId="171" formatCode="_-* #,##0.00\ _₽_-;\-* #,##0.00\ _₽_-;_-* &quot;-&quot;??\ _₽_-;_-@_-"/>
    <numFmt numFmtId="172" formatCode="_-* #,##0_-;\-* #,##0_-;_-* &quot;-&quot;_-;_-@_-"/>
    <numFmt numFmtId="173" formatCode="_-* #,##0.00_-;\-* #,##0.00_-;_-* &quot;-&quot;??_-;_-@_-"/>
    <numFmt numFmtId="174" formatCode="0.0"/>
    <numFmt numFmtId="175" formatCode="00"/>
    <numFmt numFmtId="176" formatCode="&quot;Да&quot;;&quot;Да&quot;;&quot;Нет&quot;"/>
    <numFmt numFmtId="177" formatCode="&quot;Истина&quot;;&quot;Истина&quot;;&quot;Ложь&quot;"/>
    <numFmt numFmtId="178" formatCode="&quot;Вкл&quot;;&quot;Вкл&quot;;&quot;Выкл&quot;"/>
    <numFmt numFmtId="179" formatCode="[$€-2]\ ###,000_);[Red]\([$€-2]\ ###,000\)"/>
    <numFmt numFmtId="180" formatCode="\(00\)"/>
    <numFmt numFmtId="181" formatCode="#,##0.0"/>
  </numFmts>
  <fonts count="85"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6"/>
      <color indexed="8"/>
      <name val="Times New Roman"/>
      <family val="2"/>
    </font>
    <font>
      <sz val="10"/>
      <color indexed="8"/>
      <name val="Times New Roman"/>
      <family val="2"/>
    </font>
    <font>
      <b/>
      <sz val="10"/>
      <color indexed="8"/>
      <name val="Times New Roman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 Cyr"/>
      <family val="0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sz val="24"/>
      <color indexed="62"/>
      <name val="Times New Roman"/>
      <family val="1"/>
    </font>
    <font>
      <sz val="14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 val="single"/>
      <sz val="12"/>
      <color indexed="8"/>
      <name val="Times New Roman"/>
      <family val="1"/>
    </font>
    <font>
      <sz val="14"/>
      <name val="Times New Roman"/>
      <family val="1"/>
    </font>
    <font>
      <sz val="12"/>
      <color indexed="8"/>
      <name val="Calibri"/>
      <family val="2"/>
    </font>
    <font>
      <u val="single"/>
      <sz val="12"/>
      <color indexed="8"/>
      <name val="Calibri"/>
      <family val="2"/>
    </font>
    <font>
      <sz val="16"/>
      <color indexed="8"/>
      <name val="Times New Roman"/>
      <family val="1"/>
    </font>
    <font>
      <u val="single"/>
      <sz val="16"/>
      <color indexed="8"/>
      <name val="Times New Roman"/>
      <family val="1"/>
    </font>
    <font>
      <u val="single"/>
      <sz val="12"/>
      <color indexed="8"/>
      <name val="Times New Roman"/>
      <family val="1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u val="single"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u val="single"/>
      <sz val="10"/>
      <color indexed="20"/>
      <name val="Arial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10"/>
      <color indexed="9"/>
      <name val="Calibri"/>
      <family val="2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4"/>
      <color indexed="9"/>
      <name val="Times New Roman"/>
      <family val="1"/>
    </font>
    <font>
      <sz val="8"/>
      <name val="Tahoma"/>
      <family val="2"/>
    </font>
    <font>
      <b/>
      <sz val="14"/>
      <color theme="0"/>
      <name val="Times New Roman"/>
      <family val="1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2"/>
      <color theme="0"/>
      <name val="Arial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u val="single"/>
      <sz val="10"/>
      <color theme="11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u val="single"/>
      <sz val="10"/>
      <color theme="1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60005283356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medium">
        <color auto="1"/>
      </left>
      <right/>
      <top/>
      <bottom/>
    </border>
    <border>
      <left/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/>
      <right style="medium">
        <color auto="1"/>
      </right>
      <top/>
      <bottom/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>
        <color indexed="0"/>
      </left>
      <right style="thin">
        <color theme="0" tint="-0.0499700009822845"/>
      </right>
      <top style="thin">
        <color theme="0" tint="-0.0499700009822845"/>
      </top>
      <bottom>
        <color indexed="0"/>
      </bottom>
    </border>
    <border>
      <left>
        <color indexed="0"/>
      </left>
      <right>
        <color indexed="0"/>
      </right>
      <top style="thin">
        <color theme="0" tint="-0.0499700009822845"/>
      </top>
      <bottom>
        <color indexed="0"/>
      </bottom>
    </border>
    <border>
      <left style="thin">
        <color theme="0" tint="-0.0499700009822845"/>
      </left>
      <right style="thin">
        <color theme="0" tint="-0.0499700009822845"/>
      </right>
      <top style="thin">
        <color theme="0" tint="-0.0499700009822845"/>
      </top>
      <bottom>
        <color indexed="0"/>
      </bottom>
    </border>
    <border>
      <left>
        <color indexed="0"/>
      </left>
      <right style="thin">
        <color theme="0" tint="-0.0499700009822845"/>
      </right>
      <top style="thin">
        <color theme="0" tint="-0.0499700009822845"/>
      </top>
      <bottom style="thin">
        <color theme="0" tint="-0.0499700009822845"/>
      </bottom>
    </border>
    <border>
      <left style="thin">
        <color theme="0" tint="-0.0499700009822845"/>
      </left>
      <right style="thin">
        <color theme="0" tint="-0.0499700009822845"/>
      </right>
      <top>
        <color indexed="0"/>
      </top>
      <bottom>
        <color indexed="0"/>
      </bottom>
    </border>
    <border>
      <left>
        <color indexed="0"/>
      </left>
      <right style="thin">
        <color theme="0" tint="-0.0499700009822845"/>
      </right>
      <top>
        <color indexed="0"/>
      </top>
      <bottom>
        <color indexed="0"/>
      </bottom>
    </border>
    <border>
      <left>
        <color indexed="0"/>
      </left>
      <right>
        <color indexed="0"/>
      </right>
      <top style="thin">
        <color theme="0" tint="-0.0499700009822845"/>
      </top>
      <bottom style="thin">
        <color theme="0" tint="-0.0499700009822845"/>
      </bottom>
    </border>
    <border>
      <left style="thin">
        <color theme="0" tint="-0.0499700009822845"/>
      </left>
      <right style="thin">
        <color theme="0" tint="-0.0499700009822845"/>
      </right>
      <top style="thin">
        <color theme="0" tint="-0.0499700009822845"/>
      </top>
      <bottom style="thin">
        <color theme="0" tint="-0.0499700009822845"/>
      </bottom>
    </border>
    <border>
      <left>
        <color indexed="0"/>
      </left>
      <right>
        <color indexed="0"/>
      </right>
      <top/>
      <bottom style="thin">
        <color theme="0" tint="-0.0499700009822845"/>
      </bottom>
    </border>
    <border>
      <left style="thin">
        <color theme="0" tint="-0.0499700009822845"/>
      </left>
      <right style="thin">
        <color theme="0" tint="-0.0499700009822845"/>
      </right>
      <top/>
      <bottom style="thin">
        <color theme="0" tint="-0.0499700009822845"/>
      </bottom>
    </border>
    <border>
      <left>
        <color indexed="0"/>
      </left>
      <right style="thin">
        <color theme="0" tint="-0.0499700009822845"/>
      </right>
      <top>
        <color indexed="0"/>
      </top>
      <bottom style="thin">
        <color theme="0" tint="-0.0499700009822845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>
        <color indexed="0"/>
      </top>
      <bottom>
        <color indexed="0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</borders>
  <cellStyleXfs count="67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170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171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59" fillId="2" borderId="0" applyNumberFormat="0" applyBorder="0" applyAlignment="0" applyProtection="0"/>
    <xf numFmtId="0" fontId="59" fillId="3" borderId="0" applyNumberFormat="0" applyBorder="0" applyAlignment="0" applyProtection="0"/>
    <xf numFmtId="0" fontId="59" fillId="4" borderId="0" applyNumberFormat="0" applyBorder="0" applyAlignment="0" applyProtection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0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84" fillId="25" borderId="1" applyNumberFormat="0" applyAlignment="0" applyProtection="0"/>
    <xf numFmtId="0" fontId="83" fillId="26" borderId="2" applyNumberFormat="0" applyAlignment="0" applyProtection="0"/>
    <xf numFmtId="0" fontId="82" fillId="26" borderId="1" applyNumberFormat="0" applyAlignment="0" applyProtection="0"/>
    <xf numFmtId="0" fontId="81" fillId="0" borderId="0" applyNumberFormat="0" applyFill="0" applyBorder="0" applyAlignment="0" applyProtection="0"/>
    <xf numFmtId="0" fontId="80" fillId="0" borderId="3" applyNumberFormat="0" applyFill="0" applyAlignment="0" applyProtection="0"/>
    <xf numFmtId="0" fontId="79" fillId="0" borderId="4" applyNumberFormat="0" applyFill="0" applyAlignment="0" applyProtection="0"/>
    <xf numFmtId="0" fontId="78" fillId="0" borderId="5" applyNumberFormat="0" applyFill="0" applyAlignment="0" applyProtection="0"/>
    <xf numFmtId="0" fontId="78" fillId="0" borderId="0" applyNumberFormat="0" applyFill="0" applyBorder="0" applyAlignment="0" applyProtection="0"/>
    <xf numFmtId="0" fontId="77" fillId="0" borderId="6" applyNumberFormat="0" applyFill="0" applyAlignment="0" applyProtection="0"/>
    <xf numFmtId="0" fontId="76" fillId="27" borderId="7" applyNumberFormat="0" applyAlignment="0" applyProtection="0"/>
    <xf numFmtId="0" fontId="75" fillId="0" borderId="0" applyNumberFormat="0" applyFill="0" applyBorder="0" applyAlignment="0" applyProtection="0"/>
    <xf numFmtId="0" fontId="74" fillId="28" borderId="0" applyNumberFormat="0" applyBorder="0" applyAlignment="0" applyProtection="0"/>
    <xf numFmtId="0" fontId="0" fillId="0" borderId="0">
      <alignment vertical="center"/>
      <protection/>
    </xf>
    <xf numFmtId="0" fontId="10" fillId="0" borderId="0">
      <alignment/>
      <protection/>
    </xf>
    <xf numFmtId="0" fontId="14" fillId="0" borderId="0">
      <alignment/>
      <protection/>
    </xf>
    <xf numFmtId="0" fontId="59" fillId="0" borderId="0">
      <alignment/>
      <protection/>
    </xf>
    <xf numFmtId="0" fontId="73" fillId="0" borderId="0" applyNumberFormat="0" applyFill="0" applyBorder="0" applyAlignment="0" applyProtection="0"/>
    <xf numFmtId="0" fontId="72" fillId="29" borderId="0" applyNumberFormat="0" applyBorder="0" applyAlignment="0" applyProtection="0"/>
    <xf numFmtId="0" fontId="71" fillId="0" borderId="0" applyNumberFormat="0" applyFill="0" applyBorder="0" applyAlignment="0" applyProtection="0"/>
    <xf numFmtId="0" fontId="0" fillId="30" borderId="8" applyNumberFormat="0" applyFont="0" applyAlignment="0" applyProtection="0"/>
    <xf numFmtId="0" fontId="70" fillId="0" borderId="9" applyNumberFormat="0" applyFill="0" applyAlignment="0" applyProtection="0"/>
    <xf numFmtId="0" fontId="69" fillId="0" borderId="0" applyNumberFormat="0" applyFill="0" applyBorder="0" applyAlignment="0" applyProtection="0"/>
    <xf numFmtId="0" fontId="68" fillId="31" borderId="0" applyNumberFormat="0" applyBorder="0" applyAlignment="0" applyProtection="0"/>
  </cellStyleXfs>
  <cellXfs count="542">
    <xf numFmtId="0" fontId="0" fillId="0" borderId="0" xfId="0" applyAlignment="1">
      <alignment vertical="center"/>
    </xf>
    <xf numFmtId="0" fontId="2" fillId="0" borderId="10" xfId="0" applyNumberFormat="1" applyFont="1" applyFill="1" applyBorder="1" applyAlignment="1" applyProtection="1">
      <alignment/>
      <protection/>
    </xf>
    <xf numFmtId="0" fontId="2" fillId="0" borderId="11" xfId="0" applyNumberFormat="1" applyFont="1" applyFill="1" applyBorder="1" applyAlignment="1" applyProtection="1">
      <alignment/>
      <protection/>
    </xf>
    <xf numFmtId="0" fontId="2" fillId="0" borderId="0" xfId="0" applyNumberFormat="1" applyFont="1" applyFill="1" applyBorder="1" applyAlignment="1" applyProtection="1">
      <alignment/>
      <protection/>
    </xf>
    <xf numFmtId="0" fontId="4" fillId="0" borderId="12" xfId="0" applyNumberFormat="1" applyFont="1" applyFill="1" applyBorder="1" applyAlignment="1" applyProtection="1">
      <alignment horizontal="center" vertical="center" wrapText="1"/>
      <protection/>
    </xf>
    <xf numFmtId="0" fontId="4" fillId="0" borderId="11" xfId="0" applyNumberFormat="1" applyFont="1" applyFill="1" applyBorder="1" applyAlignment="1" applyProtection="1">
      <alignment horizontal="center" vertical="center" wrapText="1"/>
      <protection/>
    </xf>
    <xf numFmtId="0" fontId="4" fillId="0" borderId="13" xfId="0" applyNumberFormat="1" applyFont="1" applyFill="1" applyBorder="1" applyAlignment="1" applyProtection="1">
      <alignment horizontal="center" vertical="center" wrapText="1"/>
      <protection/>
    </xf>
    <xf numFmtId="0" fontId="4" fillId="0" borderId="10" xfId="0" applyNumberFormat="1" applyFont="1" applyFill="1" applyBorder="1" applyAlignment="1" applyProtection="1">
      <alignment horizontal="center" vertical="center" wrapText="1"/>
      <protection/>
    </xf>
    <xf numFmtId="0" fontId="4" fillId="0" borderId="14" xfId="0" applyNumberFormat="1" applyFont="1" applyFill="1" applyBorder="1" applyAlignment="1" applyProtection="1">
      <alignment horizontal="center" vertical="center" wrapText="1"/>
      <protection/>
    </xf>
    <xf numFmtId="0" fontId="4" fillId="0" borderId="0" xfId="0" applyNumberFormat="1" applyFont="1" applyFill="1" applyBorder="1" applyAlignment="1" applyProtection="1">
      <alignment horizontal="center" vertical="center" wrapText="1"/>
      <protection/>
    </xf>
    <xf numFmtId="0" fontId="2" fillId="0" borderId="13" xfId="0" applyNumberFormat="1" applyFont="1" applyFill="1" applyBorder="1" applyAlignment="1" applyProtection="1">
      <alignment/>
      <protection/>
    </xf>
    <xf numFmtId="0" fontId="5" fillId="32" borderId="15" xfId="0" applyNumberFormat="1" applyFont="1" applyFill="1" applyBorder="1" applyAlignment="1" applyProtection="1">
      <alignment horizontal="center" vertical="center"/>
      <protection/>
    </xf>
    <xf numFmtId="0" fontId="5" fillId="0" borderId="11" xfId="0" applyNumberFormat="1" applyFont="1" applyFill="1" applyBorder="1" applyAlignment="1" applyProtection="1">
      <alignment horizontal="center" vertical="center"/>
      <protection/>
    </xf>
    <xf numFmtId="0" fontId="2" fillId="0" borderId="16" xfId="0" applyNumberFormat="1" applyFont="1" applyFill="1" applyBorder="1" applyAlignment="1" applyProtection="1">
      <alignment/>
      <protection/>
    </xf>
    <xf numFmtId="0" fontId="4" fillId="0" borderId="17" xfId="0" applyNumberFormat="1" applyFont="1" applyFill="1" applyBorder="1" applyAlignment="1" applyProtection="1">
      <alignment horizontal="center" vertical="center"/>
      <protection/>
    </xf>
    <xf numFmtId="0" fontId="4" fillId="0" borderId="18" xfId="0" applyNumberFormat="1" applyFont="1" applyFill="1" applyBorder="1" applyAlignment="1" applyProtection="1">
      <alignment horizontal="center" vertical="center"/>
      <protection/>
    </xf>
    <xf numFmtId="0" fontId="4" fillId="0" borderId="19" xfId="0" applyNumberFormat="1" applyFont="1" applyFill="1" applyBorder="1" applyAlignment="1" applyProtection="1">
      <alignment horizontal="center" vertical="center" wrapText="1"/>
      <protection/>
    </xf>
    <xf numFmtId="0" fontId="2" fillId="0" borderId="19" xfId="0" applyNumberFormat="1" applyFont="1" applyFill="1" applyBorder="1" applyAlignment="1" applyProtection="1">
      <alignment/>
      <protection/>
    </xf>
    <xf numFmtId="0" fontId="4" fillId="0" borderId="20" xfId="0" applyNumberFormat="1" applyFont="1" applyFill="1" applyBorder="1" applyAlignment="1" applyProtection="1">
      <alignment horizontal="center"/>
      <protection/>
    </xf>
    <xf numFmtId="0" fontId="4" fillId="0" borderId="15" xfId="0" applyNumberFormat="1" applyFont="1" applyFill="1" applyBorder="1" applyAlignment="1" applyProtection="1">
      <alignment horizontal="center"/>
      <protection/>
    </xf>
    <xf numFmtId="0" fontId="2" fillId="0" borderId="12" xfId="0" applyNumberFormat="1" applyFont="1" applyFill="1" applyBorder="1" applyAlignment="1" applyProtection="1">
      <alignment/>
      <protection/>
    </xf>
    <xf numFmtId="0" fontId="6" fillId="32" borderId="21" xfId="0" applyNumberFormat="1" applyFont="1" applyFill="1" applyBorder="1" applyAlignment="1" applyProtection="1">
      <alignment horizontal="center" vertical="center" wrapText="1"/>
      <protection/>
    </xf>
    <xf numFmtId="0" fontId="2" fillId="0" borderId="21" xfId="0" applyNumberFormat="1" applyFont="1" applyFill="1" applyBorder="1" applyAlignment="1" applyProtection="1">
      <alignment wrapText="1"/>
      <protection/>
    </xf>
    <xf numFmtId="0" fontId="4" fillId="0" borderId="0" xfId="0" applyNumberFormat="1" applyFont="1" applyFill="1" applyBorder="1" applyAlignment="1" applyProtection="1">
      <alignment horizontal="center" vertical="top" wrapText="1"/>
      <protection/>
    </xf>
    <xf numFmtId="0" fontId="4" fillId="0" borderId="22" xfId="0" applyNumberFormat="1" applyFont="1" applyFill="1" applyBorder="1" applyAlignment="1" applyProtection="1">
      <alignment horizontal="center" vertical="top"/>
      <protection/>
    </xf>
    <xf numFmtId="0" fontId="4" fillId="0" borderId="0" xfId="0" applyNumberFormat="1" applyFont="1" applyFill="1" applyBorder="1" applyAlignment="1" applyProtection="1">
      <alignment horizontal="center" vertical="top"/>
      <protection/>
    </xf>
    <xf numFmtId="0" fontId="4" fillId="0" borderId="22" xfId="0" applyNumberFormat="1" applyFont="1" applyFill="1" applyBorder="1" applyAlignment="1" applyProtection="1">
      <alignment horizontal="center" vertical="top" wrapText="1"/>
      <protection/>
    </xf>
    <xf numFmtId="0" fontId="4" fillId="0" borderId="23" xfId="0" applyNumberFormat="1" applyFont="1" applyFill="1" applyBorder="1" applyAlignment="1" applyProtection="1">
      <alignment/>
      <protection/>
    </xf>
    <xf numFmtId="0" fontId="4" fillId="33" borderId="15" xfId="0" applyNumberFormat="1" applyFont="1" applyFill="1" applyBorder="1" applyAlignment="1" applyProtection="1">
      <alignment horizontal="center"/>
      <protection locked="0"/>
    </xf>
    <xf numFmtId="0" fontId="2" fillId="33" borderId="21" xfId="0" applyNumberFormat="1" applyFont="1" applyFill="1" applyBorder="1" applyAlignment="1" applyProtection="1">
      <alignment wrapText="1"/>
      <protection locked="0"/>
    </xf>
    <xf numFmtId="0" fontId="4" fillId="33" borderId="24" xfId="0" applyNumberFormat="1" applyFont="1" applyFill="1" applyBorder="1" applyAlignment="1" applyProtection="1">
      <alignment horizontal="center"/>
      <protection locked="0"/>
    </xf>
    <xf numFmtId="0" fontId="2" fillId="33" borderId="24" xfId="0" applyNumberFormat="1" applyFont="1" applyFill="1" applyBorder="1" applyAlignment="1" applyProtection="1">
      <alignment/>
      <protection locked="0"/>
    </xf>
    <xf numFmtId="0" fontId="2" fillId="0" borderId="21" xfId="0" applyNumberFormat="1" applyFont="1" applyFill="1" applyBorder="1" applyAlignment="1" applyProtection="1">
      <alignment horizontal="left" wrapText="1" indent="1"/>
      <protection/>
    </xf>
    <xf numFmtId="0" fontId="2" fillId="0" borderId="21" xfId="0" applyNumberFormat="1" applyFont="1" applyFill="1" applyBorder="1" applyAlignment="1" applyProtection="1">
      <alignment horizontal="left" wrapText="1" indent="2"/>
      <protection/>
    </xf>
    <xf numFmtId="0" fontId="8" fillId="32" borderId="0" xfId="0" applyFont="1" applyFill="1" applyAlignment="1" applyProtection="1">
      <alignment/>
      <protection hidden="1"/>
    </xf>
    <xf numFmtId="0" fontId="9" fillId="34" borderId="0" xfId="0" applyFont="1" applyFill="1" applyAlignment="1">
      <alignment/>
    </xf>
    <xf numFmtId="0" fontId="9" fillId="0" borderId="0" xfId="0" applyFont="1" applyAlignment="1">
      <alignment/>
    </xf>
    <xf numFmtId="0" fontId="4" fillId="0" borderId="0" xfId="0" applyNumberFormat="1" applyFont="1" applyFill="1" applyBorder="1" applyAlignment="1" applyProtection="1">
      <alignment horizontal="center" vertical="top"/>
      <protection/>
    </xf>
    <xf numFmtId="0" fontId="9" fillId="0" borderId="0" xfId="57" applyFont="1">
      <alignment/>
      <protection/>
    </xf>
    <xf numFmtId="0" fontId="9" fillId="0" borderId="0" xfId="57" applyFont="1" applyAlignment="1">
      <alignment horizontal="right"/>
      <protection/>
    </xf>
    <xf numFmtId="0" fontId="9" fillId="0" borderId="0" xfId="57" applyFont="1" applyFill="1">
      <alignment/>
      <protection/>
    </xf>
    <xf numFmtId="0" fontId="9" fillId="0" borderId="0" xfId="57" applyFont="1" applyBorder="1" applyAlignment="1">
      <alignment horizontal="center" vertical="center" wrapText="1"/>
      <protection/>
    </xf>
    <xf numFmtId="0" fontId="9" fillId="32" borderId="25" xfId="57" applyFont="1" applyFill="1" applyBorder="1">
      <alignment/>
      <protection/>
    </xf>
    <xf numFmtId="0" fontId="9" fillId="32" borderId="26" xfId="57" applyFont="1" applyFill="1" applyBorder="1" applyAlignment="1">
      <alignment horizontal="center" vertical="center" wrapText="1"/>
      <protection/>
    </xf>
    <xf numFmtId="0" fontId="9" fillId="0" borderId="0" xfId="57" applyFont="1" applyBorder="1">
      <alignment/>
      <protection/>
    </xf>
    <xf numFmtId="0" fontId="9" fillId="0" borderId="13" xfId="57" applyFont="1" applyBorder="1">
      <alignment/>
      <protection/>
    </xf>
    <xf numFmtId="0" fontId="9" fillId="32" borderId="10" xfId="57" applyFont="1" applyFill="1" applyBorder="1" applyAlignment="1">
      <alignment horizontal="center"/>
      <protection/>
    </xf>
    <xf numFmtId="0" fontId="9" fillId="32" borderId="0" xfId="57" applyFont="1" applyFill="1" applyBorder="1" applyAlignment="1">
      <alignment horizontal="center"/>
      <protection/>
    </xf>
    <xf numFmtId="0" fontId="9" fillId="32" borderId="13" xfId="57" applyFont="1" applyFill="1" applyBorder="1" applyAlignment="1">
      <alignment horizontal="center"/>
      <protection/>
    </xf>
    <xf numFmtId="0" fontId="11" fillId="0" borderId="0" xfId="57" applyFont="1">
      <alignment/>
      <protection/>
    </xf>
    <xf numFmtId="0" fontId="11" fillId="32" borderId="27" xfId="57" applyFont="1" applyFill="1" applyBorder="1">
      <alignment/>
      <protection/>
    </xf>
    <xf numFmtId="0" fontId="11" fillId="32" borderId="14" xfId="57" applyFont="1" applyFill="1" applyBorder="1">
      <alignment/>
      <protection/>
    </xf>
    <xf numFmtId="0" fontId="11" fillId="32" borderId="14" xfId="57" applyFont="1" applyFill="1" applyBorder="1" applyAlignment="1">
      <alignment horizontal="center" vertical="top"/>
      <protection/>
    </xf>
    <xf numFmtId="0" fontId="11" fillId="32" borderId="28" xfId="57" applyFont="1" applyFill="1" applyBorder="1">
      <alignment/>
      <protection/>
    </xf>
    <xf numFmtId="0" fontId="8" fillId="0" borderId="0" xfId="57" applyFont="1" applyFill="1" applyBorder="1" applyAlignment="1">
      <alignment horizontal="center" vertical="center" wrapText="1"/>
      <protection/>
    </xf>
    <xf numFmtId="0" fontId="9" fillId="0" borderId="0" xfId="57" applyFont="1" applyFill="1" applyBorder="1">
      <alignment/>
      <protection/>
    </xf>
    <xf numFmtId="0" fontId="9" fillId="0" borderId="29" xfId="57" applyFont="1" applyBorder="1">
      <alignment/>
      <protection/>
    </xf>
    <xf numFmtId="0" fontId="9" fillId="0" borderId="12" xfId="57" applyFont="1" applyBorder="1" applyAlignment="1">
      <alignment horizontal="left"/>
      <protection/>
    </xf>
    <xf numFmtId="0" fontId="9" fillId="0" borderId="30" xfId="57" applyFont="1" applyBorder="1" applyAlignment="1">
      <alignment horizontal="left"/>
      <protection/>
    </xf>
    <xf numFmtId="0" fontId="9" fillId="0" borderId="16" xfId="57" applyFont="1" applyBorder="1">
      <alignment/>
      <protection/>
    </xf>
    <xf numFmtId="0" fontId="9" fillId="0" borderId="0" xfId="57" applyFont="1" applyBorder="1" applyAlignment="1">
      <alignment horizontal="left"/>
      <protection/>
    </xf>
    <xf numFmtId="0" fontId="9" fillId="0" borderId="31" xfId="57" applyFont="1" applyBorder="1" applyAlignment="1">
      <alignment horizontal="left"/>
      <protection/>
    </xf>
    <xf numFmtId="0" fontId="9" fillId="0" borderId="0" xfId="57" applyFont="1" applyBorder="1" applyAlignment="1">
      <alignment horizontal="center" vertical="top" wrapText="1"/>
      <protection/>
    </xf>
    <xf numFmtId="0" fontId="9" fillId="0" borderId="0" xfId="57" applyFont="1" applyBorder="1" applyAlignment="1">
      <alignment/>
      <protection/>
    </xf>
    <xf numFmtId="0" fontId="9" fillId="0" borderId="31" xfId="57" applyFont="1" applyBorder="1" applyAlignment="1">
      <alignment/>
      <protection/>
    </xf>
    <xf numFmtId="0" fontId="9" fillId="0" borderId="0" xfId="57" applyFont="1" applyAlignment="1">
      <alignment/>
      <protection/>
    </xf>
    <xf numFmtId="49" fontId="9" fillId="0" borderId="0" xfId="57" applyNumberFormat="1" applyFont="1" applyBorder="1" applyAlignment="1">
      <alignment horizontal="right" vertical="top"/>
      <protection/>
    </xf>
    <xf numFmtId="0" fontId="9" fillId="0" borderId="0" xfId="57" applyFont="1" applyBorder="1" applyAlignment="1">
      <alignment vertical="top" wrapText="1"/>
      <protection/>
    </xf>
    <xf numFmtId="0" fontId="9" fillId="0" borderId="31" xfId="57" applyFont="1" applyBorder="1" applyAlignment="1">
      <alignment vertical="top" wrapText="1"/>
      <protection/>
    </xf>
    <xf numFmtId="0" fontId="9" fillId="0" borderId="32" xfId="57" applyFont="1" applyBorder="1">
      <alignment/>
      <protection/>
    </xf>
    <xf numFmtId="0" fontId="9" fillId="0" borderId="24" xfId="57" applyFont="1" applyBorder="1">
      <alignment/>
      <protection/>
    </xf>
    <xf numFmtId="0" fontId="9" fillId="0" borderId="24" xfId="57" applyFont="1" applyBorder="1" applyAlignment="1">
      <alignment vertical="top" wrapText="1"/>
      <protection/>
    </xf>
    <xf numFmtId="0" fontId="9" fillId="0" borderId="33" xfId="57" applyFont="1" applyBorder="1" applyAlignment="1">
      <alignment wrapText="1"/>
      <protection/>
    </xf>
    <xf numFmtId="0" fontId="9" fillId="0" borderId="0" xfId="57" applyFont="1" applyFill="1" applyBorder="1" applyAlignment="1">
      <alignment horizontal="center" vertical="center"/>
      <protection/>
    </xf>
    <xf numFmtId="0" fontId="9" fillId="0" borderId="0" xfId="57" applyFont="1" applyBorder="1" applyAlignment="1">
      <alignment wrapText="1"/>
      <protection/>
    </xf>
    <xf numFmtId="0" fontId="9" fillId="0" borderId="0" xfId="57" applyFont="1" applyFill="1" applyBorder="1" applyAlignment="1">
      <alignment vertical="top" wrapText="1"/>
      <protection/>
    </xf>
    <xf numFmtId="0" fontId="9" fillId="0" borderId="0" xfId="57" applyFont="1" applyFill="1" applyBorder="1" applyAlignment="1">
      <alignment wrapText="1"/>
      <protection/>
    </xf>
    <xf numFmtId="0" fontId="9" fillId="0" borderId="0" xfId="57" applyFont="1" applyFill="1" applyBorder="1" applyAlignment="1">
      <alignment horizontal="center" vertical="top" wrapText="1"/>
      <protection/>
    </xf>
    <xf numFmtId="0" fontId="8" fillId="0" borderId="0" xfId="57" applyFont="1" applyFill="1" applyBorder="1" applyAlignment="1">
      <alignment horizontal="center" vertical="center"/>
      <protection/>
    </xf>
    <xf numFmtId="0" fontId="9" fillId="0" borderId="23" xfId="57" applyFont="1" applyBorder="1">
      <alignment/>
      <protection/>
    </xf>
    <xf numFmtId="0" fontId="9" fillId="0" borderId="22" xfId="57" applyFont="1" applyBorder="1" applyAlignment="1">
      <alignment horizontal="center"/>
      <protection/>
    </xf>
    <xf numFmtId="0" fontId="9" fillId="0" borderId="34" xfId="57" applyFont="1" applyBorder="1" applyAlignment="1">
      <alignment horizontal="center"/>
      <protection/>
    </xf>
    <xf numFmtId="0" fontId="9" fillId="0" borderId="33" xfId="57" applyFont="1" applyBorder="1">
      <alignment/>
      <protection/>
    </xf>
    <xf numFmtId="0" fontId="9" fillId="0" borderId="35" xfId="57" applyFont="1" applyBorder="1">
      <alignment/>
      <protection/>
    </xf>
    <xf numFmtId="0" fontId="12" fillId="0" borderId="0" xfId="57" applyFont="1" applyAlignment="1">
      <alignment horizontal="center"/>
      <protection/>
    </xf>
    <xf numFmtId="0" fontId="9" fillId="0" borderId="36" xfId="57" applyFont="1" applyBorder="1" applyAlignment="1">
      <alignment horizontal="center" vertical="top" wrapText="1"/>
      <protection/>
    </xf>
    <xf numFmtId="0" fontId="9" fillId="0" borderId="0" xfId="57" applyFont="1" applyBorder="1" applyAlignment="1">
      <alignment horizontal="left" wrapText="1"/>
      <protection/>
    </xf>
    <xf numFmtId="49" fontId="9" fillId="0" borderId="0" xfId="57" applyNumberFormat="1" applyFont="1" applyBorder="1" applyAlignment="1">
      <alignment horizontal="center"/>
      <protection/>
    </xf>
    <xf numFmtId="0" fontId="9" fillId="0" borderId="0" xfId="57" applyFont="1" applyFill="1" applyBorder="1" applyAlignment="1">
      <alignment horizontal="center"/>
      <protection/>
    </xf>
    <xf numFmtId="0" fontId="13" fillId="0" borderId="0" xfId="57" applyFont="1">
      <alignment/>
      <protection/>
    </xf>
    <xf numFmtId="0" fontId="2" fillId="0" borderId="21" xfId="0" applyNumberFormat="1" applyFont="1" applyFill="1" applyBorder="1" applyAlignment="1" applyProtection="1">
      <alignment horizontal="left" wrapText="1"/>
      <protection/>
    </xf>
    <xf numFmtId="14" fontId="4" fillId="33" borderId="24" xfId="0" applyNumberFormat="1" applyFont="1" applyFill="1" applyBorder="1" applyAlignment="1" applyProtection="1">
      <alignment horizontal="center"/>
      <protection locked="0"/>
    </xf>
    <xf numFmtId="0" fontId="6" fillId="32" borderId="21" xfId="0" applyNumberFormat="1" applyFont="1" applyFill="1" applyBorder="1" applyAlignment="1" applyProtection="1">
      <alignment horizontal="right" vertical="center" wrapText="1"/>
      <protection hidden="1"/>
    </xf>
    <xf numFmtId="0" fontId="6" fillId="32" borderId="0" xfId="0" applyNumberFormat="1" applyFont="1" applyFill="1" applyBorder="1" applyAlignment="1" applyProtection="1">
      <alignment horizontal="center" vertical="center" wrapText="1"/>
      <protection/>
    </xf>
    <xf numFmtId="0" fontId="0" fillId="0" borderId="21" xfId="0" applyBorder="1" applyAlignment="1">
      <alignment vertical="center"/>
    </xf>
    <xf numFmtId="0" fontId="67" fillId="0" borderId="0" xfId="0" applyFont="1" applyAlignment="1" applyProtection="1">
      <alignment vertical="center"/>
      <protection hidden="1"/>
    </xf>
    <xf numFmtId="0" fontId="4" fillId="0" borderId="15" xfId="0" applyNumberFormat="1" applyFont="1" applyFill="1" applyBorder="1" applyAlignment="1" applyProtection="1">
      <alignment horizontal="center"/>
      <protection locked="0"/>
    </xf>
    <xf numFmtId="0" fontId="4" fillId="0" borderId="37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0" fontId="8" fillId="34" borderId="0" xfId="0" applyFont="1" applyFill="1" applyAlignment="1">
      <alignment/>
    </xf>
    <xf numFmtId="3" fontId="8" fillId="34" borderId="0" xfId="0" applyNumberFormat="1" applyFont="1" applyFill="1" applyAlignment="1">
      <alignment/>
    </xf>
    <xf numFmtId="0" fontId="18" fillId="0" borderId="0" xfId="57" applyFont="1">
      <alignment/>
      <protection/>
    </xf>
    <xf numFmtId="0" fontId="17" fillId="0" borderId="0" xfId="57" applyFont="1">
      <alignment/>
      <protection/>
    </xf>
    <xf numFmtId="0" fontId="18" fillId="0" borderId="0" xfId="57" applyFont="1" applyAlignment="1">
      <alignment horizontal="center" vertical="center"/>
      <protection/>
    </xf>
    <xf numFmtId="0" fontId="18" fillId="0" borderId="36" xfId="57" applyFont="1" applyBorder="1" applyAlignment="1">
      <alignment horizontal="center" vertical="top" wrapText="1"/>
      <protection/>
    </xf>
    <xf numFmtId="174" fontId="6" fillId="32" borderId="21" xfId="0" applyNumberFormat="1" applyFont="1" applyFill="1" applyBorder="1" applyAlignment="1" applyProtection="1">
      <alignment horizontal="right" vertical="center" wrapText="1"/>
      <protection/>
    </xf>
    <xf numFmtId="0" fontId="18" fillId="0" borderId="32" xfId="57" applyFont="1" applyBorder="1" applyAlignment="1">
      <alignment horizontal="center" vertical="top" wrapText="1"/>
      <protection/>
    </xf>
    <xf numFmtId="0" fontId="19" fillId="35" borderId="21" xfId="57" applyFont="1" applyFill="1" applyBorder="1" applyAlignment="1">
      <alignment horizontal="center" vertical="center" wrapText="1"/>
      <protection/>
    </xf>
    <xf numFmtId="0" fontId="19" fillId="35" borderId="21" xfId="57" applyFont="1" applyFill="1" applyBorder="1" applyAlignment="1">
      <alignment horizontal="center" vertical="top"/>
      <protection/>
    </xf>
    <xf numFmtId="0" fontId="17" fillId="0" borderId="21" xfId="57" applyFont="1" applyBorder="1" applyAlignment="1">
      <alignment horizontal="left" wrapText="1"/>
      <protection/>
    </xf>
    <xf numFmtId="0" fontId="17" fillId="0" borderId="21" xfId="57" applyFont="1" applyBorder="1" applyAlignment="1">
      <alignment horizontal="left" wrapText="1" indent="3"/>
      <protection/>
    </xf>
    <xf numFmtId="0" fontId="17" fillId="0" borderId="21" xfId="57" applyFont="1" applyBorder="1" applyAlignment="1">
      <alignment horizontal="left" wrapText="1" indent="1"/>
      <protection/>
    </xf>
    <xf numFmtId="0" fontId="17" fillId="0" borderId="21" xfId="57" applyFont="1" applyBorder="1" applyAlignment="1">
      <alignment horizontal="left" wrapText="1" indent="5"/>
      <protection/>
    </xf>
    <xf numFmtId="0" fontId="0" fillId="35" borderId="21" xfId="0" applyFill="1" applyBorder="1" applyAlignment="1">
      <alignment vertical="center"/>
    </xf>
    <xf numFmtId="0" fontId="6" fillId="32" borderId="18" xfId="0" applyNumberFormat="1" applyFont="1" applyFill="1" applyBorder="1" applyAlignment="1" applyProtection="1">
      <alignment horizontal="center" vertical="center" wrapText="1"/>
      <protection/>
    </xf>
    <xf numFmtId="0" fontId="6" fillId="32" borderId="38" xfId="0" applyNumberFormat="1" applyFont="1" applyFill="1" applyBorder="1" applyAlignment="1" applyProtection="1">
      <alignment horizontal="center" vertical="center" wrapText="1"/>
      <protection/>
    </xf>
    <xf numFmtId="0" fontId="2" fillId="0" borderId="21" xfId="0" applyNumberFormat="1" applyFont="1" applyFill="1" applyBorder="1" applyAlignment="1" applyProtection="1">
      <alignment horizontal="left" wrapText="1" indent="3"/>
      <protection/>
    </xf>
    <xf numFmtId="0" fontId="6" fillId="0" borderId="21" xfId="0" applyNumberFormat="1" applyFont="1" applyFill="1" applyBorder="1" applyAlignment="1" applyProtection="1">
      <alignment wrapText="1"/>
      <protection/>
    </xf>
    <xf numFmtId="0" fontId="18" fillId="0" borderId="32" xfId="57" applyFont="1" applyBorder="1" applyAlignment="1">
      <alignment horizontal="left" vertical="top" wrapText="1" indent="4"/>
      <protection/>
    </xf>
    <xf numFmtId="0" fontId="18" fillId="0" borderId="0" xfId="57" applyFont="1" applyAlignment="1">
      <alignment horizontal="left" indent="4"/>
      <protection/>
    </xf>
    <xf numFmtId="1" fontId="6" fillId="32" borderId="21" xfId="0" applyNumberFormat="1" applyFont="1" applyFill="1" applyBorder="1" applyAlignment="1" applyProtection="1">
      <alignment horizontal="right" vertical="center" wrapText="1"/>
      <protection/>
    </xf>
    <xf numFmtId="1" fontId="6" fillId="32" borderId="21" xfId="0" applyNumberFormat="1" applyFont="1" applyFill="1" applyBorder="1" applyAlignment="1" applyProtection="1">
      <alignment horizontal="right" vertical="center" wrapText="1"/>
      <protection/>
    </xf>
    <xf numFmtId="1" fontId="2" fillId="33" borderId="21" xfId="0" applyNumberFormat="1" applyFont="1" applyFill="1" applyBorder="1" applyAlignment="1" applyProtection="1">
      <alignment vertical="center" wrapText="1"/>
      <protection locked="0"/>
    </xf>
    <xf numFmtId="0" fontId="9" fillId="0" borderId="0" xfId="57" applyFont="1" applyAlignment="1">
      <alignment wrapText="1"/>
      <protection/>
    </xf>
    <xf numFmtId="0" fontId="9" fillId="0" borderId="0" xfId="57" applyFont="1" applyBorder="1" applyAlignment="1">
      <alignment vertical="center" wrapText="1"/>
      <protection/>
    </xf>
    <xf numFmtId="0" fontId="9" fillId="0" borderId="0" xfId="57" applyFont="1" applyAlignment="1">
      <alignment vertical="center" wrapText="1"/>
      <protection/>
    </xf>
    <xf numFmtId="1" fontId="6" fillId="33" borderId="21" xfId="0" applyNumberFormat="1" applyFont="1" applyFill="1" applyBorder="1" applyAlignment="1" applyProtection="1">
      <alignment vertical="center" wrapText="1"/>
      <protection locked="0"/>
    </xf>
    <xf numFmtId="0" fontId="6" fillId="32" borderId="21" xfId="0" applyNumberFormat="1" applyFont="1" applyFill="1" applyBorder="1" applyAlignment="1" applyProtection="1">
      <alignment vertical="center" wrapText="1"/>
      <protection/>
    </xf>
    <xf numFmtId="1" fontId="2" fillId="33" borderId="21" xfId="0" applyNumberFormat="1" applyFont="1" applyFill="1" applyBorder="1" applyAlignment="1" applyProtection="1">
      <alignment vertical="center" wrapText="1"/>
      <protection locked="0"/>
    </xf>
    <xf numFmtId="1" fontId="2" fillId="0" borderId="21" xfId="0" applyNumberFormat="1" applyFont="1" applyFill="1" applyBorder="1" applyAlignment="1" applyProtection="1">
      <alignment vertical="center" wrapText="1"/>
      <protection/>
    </xf>
    <xf numFmtId="174" fontId="2" fillId="33" borderId="21" xfId="0" applyNumberFormat="1" applyFont="1" applyFill="1" applyBorder="1" applyAlignment="1" applyProtection="1">
      <alignment vertical="center" wrapText="1"/>
      <protection locked="0"/>
    </xf>
    <xf numFmtId="175" fontId="2" fillId="0" borderId="21" xfId="0" applyNumberFormat="1" applyFont="1" applyFill="1" applyBorder="1" applyAlignment="1" applyProtection="1">
      <alignment horizontal="center" vertical="center" wrapText="1"/>
      <protection/>
    </xf>
    <xf numFmtId="0" fontId="2" fillId="0" borderId="21" xfId="0" applyNumberFormat="1" applyFont="1" applyFill="1" applyBorder="1" applyAlignment="1" applyProtection="1">
      <alignment horizontal="center" vertical="center" wrapText="1"/>
      <protection/>
    </xf>
    <xf numFmtId="0" fontId="2" fillId="0" borderId="21" xfId="0" applyNumberFormat="1" applyFont="1" applyFill="1" applyBorder="1" applyAlignment="1" applyProtection="1">
      <alignment vertical="center" wrapText="1"/>
      <protection/>
    </xf>
    <xf numFmtId="49" fontId="17" fillId="0" borderId="21" xfId="57" applyNumberFormat="1" applyFont="1" applyBorder="1" applyAlignment="1">
      <alignment horizontal="center" vertical="center"/>
      <protection/>
    </xf>
    <xf numFmtId="174" fontId="2" fillId="33" borderId="21" xfId="0" applyNumberFormat="1" applyFont="1" applyFill="1" applyBorder="1" applyAlignment="1" applyProtection="1">
      <alignment vertical="center" wrapText="1"/>
      <protection locked="0"/>
    </xf>
    <xf numFmtId="0" fontId="61" fillId="36" borderId="0" xfId="0" applyFont="1" applyFill="1" applyAlignment="1">
      <alignment vertical="center"/>
    </xf>
    <xf numFmtId="0" fontId="60" fillId="36" borderId="0" xfId="57" applyFont="1" applyFill="1">
      <alignment/>
      <protection/>
    </xf>
    <xf numFmtId="0" fontId="12" fillId="0" borderId="0" xfId="57" applyFont="1" applyAlignment="1">
      <alignment vertical="center" wrapText="1"/>
      <protection/>
    </xf>
    <xf numFmtId="0" fontId="6" fillId="32" borderId="33" xfId="0" applyNumberFormat="1" applyFont="1" applyFill="1" applyBorder="1" applyAlignment="1" applyProtection="1">
      <alignment horizontal="center" vertical="center" wrapText="1"/>
      <protection/>
    </xf>
    <xf numFmtId="0" fontId="20" fillId="32" borderId="21" xfId="0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 applyProtection="1">
      <alignment horizontal="left" wrapText="1" indent="2"/>
      <protection/>
    </xf>
    <xf numFmtId="2" fontId="6" fillId="32" borderId="21" xfId="0" applyNumberFormat="1" applyFont="1" applyFill="1" applyBorder="1" applyAlignment="1" applyProtection="1">
      <alignment horizontal="right" vertical="center" wrapText="1"/>
      <protection/>
    </xf>
    <xf numFmtId="2" fontId="2" fillId="33" borderId="21" xfId="0" applyNumberFormat="1" applyFont="1" applyFill="1" applyBorder="1" applyAlignment="1" applyProtection="1">
      <alignment vertical="center" wrapText="1"/>
      <protection locked="0"/>
    </xf>
    <xf numFmtId="0" fontId="9" fillId="0" borderId="0" xfId="59" applyFont="1">
      <alignment/>
      <protection/>
    </xf>
    <xf numFmtId="0" fontId="59" fillId="0" borderId="0" xfId="59" applyFont="1">
      <alignment/>
      <protection/>
    </xf>
    <xf numFmtId="0" fontId="18" fillId="0" borderId="0" xfId="59" applyFont="1">
      <alignment/>
      <protection/>
    </xf>
    <xf numFmtId="0" fontId="2" fillId="0" borderId="21" xfId="0" applyNumberFormat="1" applyFont="1" applyFill="1" applyBorder="1" applyAlignment="1" applyProtection="1">
      <alignment horizontal="left" wrapText="1" indent="1"/>
      <protection/>
    </xf>
    <xf numFmtId="0" fontId="6" fillId="0" borderId="21" xfId="0" applyNumberFormat="1" applyFont="1" applyFill="1" applyBorder="1" applyAlignment="1" applyProtection="1">
      <alignment horizontal="left" wrapText="1" indent="1"/>
      <protection/>
    </xf>
    <xf numFmtId="0" fontId="17" fillId="0" borderId="21" xfId="59" applyFont="1" applyFill="1" applyBorder="1" applyAlignment="1">
      <alignment horizontal="left" vertical="center" wrapText="1"/>
      <protection/>
    </xf>
    <xf numFmtId="175" fontId="17" fillId="0" borderId="21" xfId="59" applyNumberFormat="1" applyFont="1" applyFill="1" applyBorder="1" applyAlignment="1">
      <alignment horizontal="center" wrapText="1"/>
      <protection/>
    </xf>
    <xf numFmtId="0" fontId="19" fillId="35" borderId="21" xfId="59" applyNumberFormat="1" applyFont="1" applyFill="1" applyBorder="1" applyAlignment="1">
      <alignment horizontal="center" vertical="center" wrapText="1"/>
      <protection/>
    </xf>
    <xf numFmtId="0" fontId="19" fillId="35" borderId="21" xfId="59" applyFont="1" applyFill="1" applyBorder="1" applyAlignment="1">
      <alignment horizontal="center" vertical="center" wrapText="1"/>
      <protection/>
    </xf>
    <xf numFmtId="0" fontId="6" fillId="35" borderId="21" xfId="59" applyFont="1" applyFill="1" applyBorder="1" applyAlignment="1">
      <alignment horizontal="center" vertical="center" wrapText="1"/>
      <protection/>
    </xf>
    <xf numFmtId="0" fontId="66" fillId="36" borderId="0" xfId="57" applyFont="1" applyFill="1">
      <alignment/>
      <protection/>
    </xf>
    <xf numFmtId="0" fontId="17" fillId="0" borderId="0" xfId="57" applyFont="1" applyAlignment="1">
      <alignment horizontal="center" vertical="center"/>
      <protection/>
    </xf>
    <xf numFmtId="0" fontId="17" fillId="0" borderId="36" xfId="57" applyFont="1" applyBorder="1" applyAlignment="1">
      <alignment horizontal="center" vertical="top" wrapText="1"/>
      <protection/>
    </xf>
    <xf numFmtId="0" fontId="17" fillId="0" borderId="32" xfId="57" applyFont="1" applyBorder="1" applyAlignment="1">
      <alignment horizontal="center" vertical="top" wrapText="1"/>
      <protection/>
    </xf>
    <xf numFmtId="0" fontId="65" fillId="0" borderId="0" xfId="0" applyFont="1" applyAlignment="1" applyProtection="1">
      <alignment vertical="center"/>
      <protection hidden="1"/>
    </xf>
    <xf numFmtId="0" fontId="19" fillId="35" borderId="36" xfId="57" applyFont="1" applyFill="1" applyBorder="1" applyAlignment="1">
      <alignment horizontal="center" vertical="center" wrapText="1"/>
      <protection/>
    </xf>
    <xf numFmtId="0" fontId="19" fillId="35" borderId="23" xfId="57" applyFont="1" applyFill="1" applyBorder="1" applyAlignment="1">
      <alignment horizontal="center" vertical="center" wrapText="1"/>
      <protection/>
    </xf>
    <xf numFmtId="0" fontId="17" fillId="35" borderId="21" xfId="57" applyFont="1" applyFill="1" applyBorder="1" applyAlignment="1">
      <alignment horizontal="center" vertical="center" wrapText="1"/>
      <protection/>
    </xf>
    <xf numFmtId="0" fontId="17" fillId="35" borderId="36" xfId="57" applyFont="1" applyFill="1" applyBorder="1" applyAlignment="1">
      <alignment horizontal="center" vertical="top"/>
      <protection/>
    </xf>
    <xf numFmtId="0" fontId="17" fillId="35" borderId="21" xfId="57" applyFont="1" applyFill="1" applyBorder="1" applyAlignment="1">
      <alignment horizontal="center" vertical="top"/>
      <protection/>
    </xf>
    <xf numFmtId="0" fontId="17" fillId="35" borderId="21" xfId="57" applyFont="1" applyFill="1" applyBorder="1">
      <alignment/>
      <protection/>
    </xf>
    <xf numFmtId="174" fontId="6" fillId="32" borderId="21" xfId="0" applyNumberFormat="1" applyFont="1" applyFill="1" applyBorder="1" applyAlignment="1" applyProtection="1">
      <alignment horizontal="right" vertical="center" wrapText="1"/>
      <protection hidden="1"/>
    </xf>
    <xf numFmtId="0" fontId="17" fillId="0" borderId="21" xfId="57" applyFont="1" applyBorder="1" applyAlignment="1">
      <alignment horizontal="left" wrapText="1" indent="2"/>
      <protection/>
    </xf>
    <xf numFmtId="0" fontId="17" fillId="0" borderId="0" xfId="57" applyFont="1" applyBorder="1">
      <alignment/>
      <protection/>
    </xf>
    <xf numFmtId="0" fontId="17" fillId="0" borderId="21" xfId="57" applyFont="1" applyBorder="1" applyAlignment="1">
      <alignment horizontal="left" wrapText="1" indent="4"/>
      <protection/>
    </xf>
    <xf numFmtId="0" fontId="21" fillId="0" borderId="0" xfId="59" applyFont="1">
      <alignment/>
      <protection/>
    </xf>
    <xf numFmtId="0" fontId="21" fillId="0" borderId="21" xfId="59" applyFont="1" applyBorder="1" applyAlignment="1">
      <alignment vertical="center" wrapText="1"/>
      <protection/>
    </xf>
    <xf numFmtId="175" fontId="21" fillId="0" borderId="21" xfId="59" applyNumberFormat="1" applyFont="1" applyBorder="1" applyAlignment="1">
      <alignment horizontal="center" wrapText="1"/>
      <protection/>
    </xf>
    <xf numFmtId="0" fontId="21" fillId="0" borderId="21" xfId="59" applyFont="1" applyBorder="1" applyAlignment="1">
      <alignment horizontal="left" vertical="center" wrapText="1"/>
      <protection/>
    </xf>
    <xf numFmtId="0" fontId="2" fillId="0" borderId="21" xfId="59" applyFont="1" applyBorder="1" applyAlignment="1">
      <alignment vertical="center" wrapText="1"/>
      <protection/>
    </xf>
    <xf numFmtId="0" fontId="2" fillId="0" borderId="21" xfId="59" applyFont="1" applyBorder="1" applyAlignment="1">
      <alignment horizontal="left" vertical="center" wrapText="1" indent="1"/>
      <protection/>
    </xf>
    <xf numFmtId="0" fontId="2" fillId="0" borderId="21" xfId="59" applyFont="1" applyBorder="1" applyAlignment="1">
      <alignment horizontal="left" vertical="center" wrapText="1" indent="2"/>
      <protection/>
    </xf>
    <xf numFmtId="0" fontId="6" fillId="0" borderId="21" xfId="59" applyFont="1" applyBorder="1" applyAlignment="1">
      <alignment horizontal="left" vertical="center" wrapText="1" indent="1"/>
      <protection/>
    </xf>
    <xf numFmtId="0" fontId="6" fillId="35" borderId="21" xfId="59" applyFont="1" applyFill="1" applyBorder="1" applyAlignment="1">
      <alignment horizontal="center" wrapText="1"/>
      <protection/>
    </xf>
    <xf numFmtId="0" fontId="9" fillId="0" borderId="0" xfId="0" applyFont="1" applyFill="1" applyAlignment="1">
      <alignment/>
    </xf>
    <xf numFmtId="0" fontId="8" fillId="0" borderId="0" xfId="0" applyFont="1" applyFill="1" applyAlignment="1">
      <alignment/>
    </xf>
    <xf numFmtId="0" fontId="0" fillId="0" borderId="0" xfId="0" applyFill="1" applyAlignment="1">
      <alignment vertical="center"/>
    </xf>
    <xf numFmtId="0" fontId="15" fillId="0" borderId="0" xfId="0" applyFont="1" applyAlignment="1">
      <alignment vertical="center"/>
    </xf>
    <xf numFmtId="1" fontId="6" fillId="32" borderId="21" xfId="0" applyNumberFormat="1" applyFont="1" applyFill="1" applyBorder="1" applyAlignment="1" applyProtection="1">
      <alignment horizontal="right" vertical="center" wrapText="1"/>
      <protection hidden="1"/>
    </xf>
    <xf numFmtId="1" fontId="20" fillId="32" borderId="21" xfId="0" applyNumberFormat="1" applyFont="1" applyFill="1" applyBorder="1" applyAlignment="1" applyProtection="1">
      <alignment vertical="center"/>
      <protection hidden="1"/>
    </xf>
    <xf numFmtId="1" fontId="20" fillId="35" borderId="21" xfId="0" applyNumberFormat="1" applyFont="1" applyFill="1" applyBorder="1" applyAlignment="1">
      <alignment vertical="center"/>
    </xf>
    <xf numFmtId="0" fontId="4" fillId="36" borderId="21" xfId="0" applyNumberFormat="1" applyFont="1" applyFill="1" applyBorder="1" applyAlignment="1" applyProtection="1">
      <alignment horizontal="center" vertical="center" wrapText="1"/>
      <protection/>
    </xf>
    <xf numFmtId="0" fontId="4" fillId="36" borderId="21" xfId="0" applyNumberFormat="1" applyFont="1" applyFill="1" applyBorder="1" applyAlignment="1" applyProtection="1">
      <alignment horizontal="left" wrapText="1" indent="1"/>
      <protection/>
    </xf>
    <xf numFmtId="0" fontId="4" fillId="36" borderId="21" xfId="0" applyNumberFormat="1" applyFont="1" applyFill="1" applyBorder="1" applyAlignment="1" applyProtection="1">
      <alignment horizontal="left" wrapText="1" indent="2"/>
      <protection/>
    </xf>
    <xf numFmtId="0" fontId="4" fillId="36" borderId="21" xfId="0" applyNumberFormat="1" applyFont="1" applyFill="1" applyBorder="1" applyAlignment="1" applyProtection="1">
      <alignment horizontal="left" wrapText="1" indent="3"/>
      <protection/>
    </xf>
    <xf numFmtId="0" fontId="4" fillId="36" borderId="21" xfId="0" applyNumberFormat="1" applyFont="1" applyFill="1" applyBorder="1" applyAlignment="1" applyProtection="1">
      <alignment horizontal="center" vertical="center" wrapText="1"/>
      <protection/>
    </xf>
    <xf numFmtId="0" fontId="4" fillId="36" borderId="21" xfId="0" applyNumberFormat="1" applyFont="1" applyFill="1" applyBorder="1" applyAlignment="1" applyProtection="1">
      <alignment vertical="center" wrapText="1"/>
      <protection/>
    </xf>
    <xf numFmtId="0" fontId="4" fillId="36" borderId="21" xfId="0" applyNumberFormat="1" applyFont="1" applyFill="1" applyBorder="1" applyAlignment="1" applyProtection="1">
      <alignment wrapText="1"/>
      <protection/>
    </xf>
    <xf numFmtId="1" fontId="4" fillId="36" borderId="21" xfId="0" applyNumberFormat="1" applyFont="1" applyFill="1" applyBorder="1" applyAlignment="1" applyProtection="1">
      <alignment horizontal="right" vertical="center" wrapText="1"/>
      <protection/>
    </xf>
    <xf numFmtId="0" fontId="13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36" borderId="33" xfId="0" applyNumberFormat="1" applyFont="1" applyFill="1" applyBorder="1" applyAlignment="1" applyProtection="1">
      <alignment horizontal="center" vertical="center" wrapText="1"/>
      <protection/>
    </xf>
    <xf numFmtId="0" fontId="4" fillId="36" borderId="18" xfId="0" applyNumberFormat="1" applyFont="1" applyFill="1" applyBorder="1" applyAlignment="1" applyProtection="1">
      <alignment horizontal="center" vertical="center" wrapText="1"/>
      <protection/>
    </xf>
    <xf numFmtId="0" fontId="9" fillId="36" borderId="0" xfId="0" applyFont="1" applyFill="1" applyAlignment="1">
      <alignment vertical="center"/>
    </xf>
    <xf numFmtId="0" fontId="4" fillId="36" borderId="21" xfId="0" applyNumberFormat="1" applyFont="1" applyFill="1" applyBorder="1" applyAlignment="1" applyProtection="1">
      <alignment horizontal="left" wrapText="1"/>
      <protection/>
    </xf>
    <xf numFmtId="0" fontId="9" fillId="36" borderId="21" xfId="0" applyFont="1" applyFill="1" applyBorder="1" applyAlignment="1">
      <alignment horizontal="center" vertical="center"/>
    </xf>
    <xf numFmtId="0" fontId="4" fillId="36" borderId="21" xfId="0" applyNumberFormat="1" applyFont="1" applyFill="1" applyBorder="1" applyAlignment="1" applyProtection="1">
      <alignment horizontal="center" wrapText="1"/>
      <protection/>
    </xf>
    <xf numFmtId="0" fontId="64" fillId="36" borderId="0" xfId="0" applyFont="1" applyFill="1" applyAlignment="1" applyProtection="1">
      <alignment vertical="center"/>
      <protection hidden="1"/>
    </xf>
    <xf numFmtId="2" fontId="4" fillId="36" borderId="21" xfId="0" applyNumberFormat="1" applyFont="1" applyFill="1" applyBorder="1" applyAlignment="1" applyProtection="1">
      <alignment horizontal="right" vertical="center" wrapText="1"/>
      <protection/>
    </xf>
    <xf numFmtId="0" fontId="9" fillId="36" borderId="21" xfId="59" applyNumberFormat="1" applyFont="1" applyFill="1" applyBorder="1" applyAlignment="1">
      <alignment horizontal="center" vertical="center" wrapText="1"/>
      <protection/>
    </xf>
    <xf numFmtId="0" fontId="9" fillId="36" borderId="21" xfId="59" applyFont="1" applyFill="1" applyBorder="1" applyAlignment="1">
      <alignment horizontal="center" vertical="center" wrapText="1"/>
      <protection/>
    </xf>
    <xf numFmtId="175" fontId="9" fillId="36" borderId="21" xfId="59" applyNumberFormat="1" applyFont="1" applyFill="1" applyBorder="1" applyAlignment="1">
      <alignment horizontal="center" wrapText="1"/>
      <protection/>
    </xf>
    <xf numFmtId="0" fontId="25" fillId="36" borderId="21" xfId="59" applyFont="1" applyFill="1" applyBorder="1" applyAlignment="1">
      <alignment horizontal="center" vertical="center" wrapText="1"/>
      <protection/>
    </xf>
    <xf numFmtId="0" fontId="9" fillId="36" borderId="0" xfId="59" applyFont="1" applyFill="1" applyBorder="1" applyAlignment="1">
      <alignment vertical="center"/>
      <protection/>
    </xf>
    <xf numFmtId="0" fontId="27" fillId="0" borderId="21" xfId="59" applyFont="1" applyFill="1" applyBorder="1" applyAlignment="1">
      <alignment horizontal="left" vertical="center" wrapText="1"/>
      <protection/>
    </xf>
    <xf numFmtId="1" fontId="4" fillId="36" borderId="21" xfId="0" applyNumberFormat="1" applyFont="1" applyFill="1" applyBorder="1" applyAlignment="1" applyProtection="1">
      <alignment horizontal="center" vertical="center" wrapText="1"/>
      <protection/>
    </xf>
    <xf numFmtId="174" fontId="4" fillId="36" borderId="21" xfId="0" applyNumberFormat="1" applyFont="1" applyFill="1" applyBorder="1" applyAlignment="1" applyProtection="1">
      <alignment horizontal="right" vertical="center" wrapText="1"/>
      <protection/>
    </xf>
    <xf numFmtId="0" fontId="9" fillId="36" borderId="21" xfId="57" applyFont="1" applyFill="1" applyBorder="1" applyAlignment="1">
      <alignment horizontal="center" vertical="center" wrapText="1"/>
      <protection/>
    </xf>
    <xf numFmtId="49" fontId="9" fillId="36" borderId="21" xfId="57" applyNumberFormat="1" applyFont="1" applyFill="1" applyBorder="1" applyAlignment="1">
      <alignment horizontal="center" vertical="center"/>
      <protection/>
    </xf>
    <xf numFmtId="0" fontId="13" fillId="36" borderId="21" xfId="57" applyFont="1" applyFill="1" applyBorder="1" applyAlignment="1">
      <alignment horizontal="center" vertical="center" wrapText="1"/>
      <protection/>
    </xf>
    <xf numFmtId="0" fontId="25" fillId="36" borderId="21" xfId="59" applyFont="1" applyFill="1" applyBorder="1" applyAlignment="1">
      <alignment horizontal="center"/>
      <protection/>
    </xf>
    <xf numFmtId="49" fontId="13" fillId="36" borderId="21" xfId="57" applyNumberFormat="1" applyFont="1" applyFill="1" applyBorder="1" applyAlignment="1">
      <alignment horizontal="center" vertical="center"/>
      <protection/>
    </xf>
    <xf numFmtId="174" fontId="25" fillId="36" borderId="21" xfId="0" applyNumberFormat="1" applyFont="1" applyFill="1" applyBorder="1" applyAlignment="1" applyProtection="1">
      <alignment horizontal="center" vertical="center" wrapText="1"/>
      <protection/>
    </xf>
    <xf numFmtId="0" fontId="25" fillId="36" borderId="21" xfId="59" applyFont="1" applyFill="1" applyBorder="1" applyAlignment="1">
      <alignment horizontal="center" wrapText="1"/>
      <protection/>
    </xf>
    <xf numFmtId="0" fontId="25" fillId="36" borderId="21" xfId="59" applyFont="1" applyFill="1" applyBorder="1" applyAlignment="1">
      <alignment vertical="center" wrapText="1"/>
      <protection/>
    </xf>
    <xf numFmtId="175" fontId="25" fillId="36" borderId="21" xfId="59" applyNumberFormat="1" applyFont="1" applyFill="1" applyBorder="1" applyAlignment="1">
      <alignment horizontal="center" wrapText="1"/>
      <protection/>
    </xf>
    <xf numFmtId="174" fontId="25" fillId="36" borderId="21" xfId="0" applyNumberFormat="1" applyFont="1" applyFill="1" applyBorder="1" applyAlignment="1" applyProtection="1">
      <alignment horizontal="right" vertical="center" wrapText="1"/>
      <protection/>
    </xf>
    <xf numFmtId="0" fontId="25" fillId="36" borderId="21" xfId="59" applyFont="1" applyFill="1" applyBorder="1" applyAlignment="1">
      <alignment horizontal="left" vertical="center" wrapText="1" indent="1"/>
      <protection/>
    </xf>
    <xf numFmtId="0" fontId="25" fillId="36" borderId="21" xfId="59" applyFont="1" applyFill="1" applyBorder="1" applyAlignment="1">
      <alignment horizontal="left" vertical="center" wrapText="1" indent="2"/>
      <protection/>
    </xf>
    <xf numFmtId="0" fontId="25" fillId="36" borderId="21" xfId="59" applyFont="1" applyFill="1" applyBorder="1" applyAlignment="1">
      <alignment horizontal="left" vertical="center" wrapText="1"/>
      <protection/>
    </xf>
    <xf numFmtId="0" fontId="9" fillId="36" borderId="0" xfId="57" applyFont="1" applyFill="1">
      <alignment/>
      <protection/>
    </xf>
    <xf numFmtId="0" fontId="9" fillId="36" borderId="0" xfId="57" applyFont="1" applyFill="1" applyAlignment="1">
      <alignment horizontal="center" vertical="center"/>
      <protection/>
    </xf>
    <xf numFmtId="0" fontId="9" fillId="36" borderId="36" xfId="57" applyFont="1" applyFill="1" applyBorder="1" applyAlignment="1">
      <alignment horizontal="center" vertical="top"/>
      <protection/>
    </xf>
    <xf numFmtId="0" fontId="9" fillId="36" borderId="21" xfId="57" applyFont="1" applyFill="1" applyBorder="1" applyAlignment="1">
      <alignment horizontal="center" vertical="top"/>
      <protection/>
    </xf>
    <xf numFmtId="0" fontId="9" fillId="36" borderId="21" xfId="57" applyFont="1" applyFill="1" applyBorder="1" applyAlignment="1">
      <alignment horizontal="left" wrapText="1"/>
      <protection/>
    </xf>
    <xf numFmtId="0" fontId="9" fillId="36" borderId="21" xfId="57" applyFont="1" applyFill="1" applyBorder="1" applyAlignment="1">
      <alignment horizontal="left" wrapText="1" indent="2"/>
      <protection/>
    </xf>
    <xf numFmtId="0" fontId="9" fillId="36" borderId="21" xfId="57" applyFont="1" applyFill="1" applyBorder="1" applyAlignment="1">
      <alignment horizontal="left" wrapText="1" indent="4"/>
      <protection/>
    </xf>
    <xf numFmtId="0" fontId="9" fillId="36" borderId="36" xfId="57" applyFont="1" applyFill="1" applyBorder="1" applyAlignment="1">
      <alignment horizontal="center" vertical="center" wrapText="1"/>
      <protection/>
    </xf>
    <xf numFmtId="0" fontId="63" fillId="0" borderId="0" xfId="57" applyFont="1" applyFill="1">
      <alignment/>
      <protection/>
    </xf>
    <xf numFmtId="0" fontId="63" fillId="0" borderId="0" xfId="0" applyFont="1" applyFill="1" applyAlignment="1" applyProtection="1">
      <alignment vertical="center"/>
      <protection hidden="1"/>
    </xf>
    <xf numFmtId="0" fontId="4" fillId="0" borderId="0" xfId="0" applyNumberFormat="1" applyFont="1" applyFill="1" applyBorder="1" applyAlignment="1" applyProtection="1">
      <alignment horizontal="left" wrapText="1" indent="2"/>
      <protection/>
    </xf>
    <xf numFmtId="0" fontId="4" fillId="0" borderId="0" xfId="0" applyNumberFormat="1" applyFont="1" applyFill="1" applyBorder="1" applyAlignment="1" applyProtection="1">
      <alignment horizontal="center" vertical="center" wrapText="1"/>
      <protection/>
    </xf>
    <xf numFmtId="1" fontId="4" fillId="0" borderId="0" xfId="0" applyNumberFormat="1" applyFont="1" applyFill="1" applyBorder="1" applyAlignment="1" applyProtection="1">
      <alignment horizontal="right" vertical="center" wrapText="1"/>
      <protection/>
    </xf>
    <xf numFmtId="1" fontId="4" fillId="0" borderId="0" xfId="0" applyNumberFormat="1" applyFont="1" applyFill="1" applyBorder="1" applyAlignment="1" applyProtection="1">
      <alignment vertical="center" wrapText="1"/>
      <protection locked="0"/>
    </xf>
    <xf numFmtId="0" fontId="24" fillId="36" borderId="0" xfId="0" applyNumberFormat="1" applyFont="1" applyFill="1" applyBorder="1" applyAlignment="1" applyProtection="1">
      <alignment vertical="center" wrapText="1"/>
      <protection/>
    </xf>
    <xf numFmtId="0" fontId="5" fillId="0" borderId="2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/>
      <protection/>
    </xf>
    <xf numFmtId="0" fontId="5" fillId="0" borderId="24" xfId="0" applyNumberFormat="1" applyFont="1" applyFill="1" applyBorder="1" applyAlignment="1" applyProtection="1">
      <alignment/>
      <protection locked="0"/>
    </xf>
    <xf numFmtId="0" fontId="5" fillId="0" borderId="22" xfId="0" applyNumberFormat="1" applyFont="1" applyFill="1" applyBorder="1" applyAlignment="1" applyProtection="1">
      <alignment horizontal="center" vertical="top"/>
      <protection/>
    </xf>
    <xf numFmtId="0" fontId="5" fillId="0" borderId="0" xfId="0" applyNumberFormat="1" applyFont="1" applyFill="1" applyBorder="1" applyAlignment="1" applyProtection="1">
      <alignment horizontal="center" vertical="top"/>
      <protection/>
    </xf>
    <xf numFmtId="14" fontId="5" fillId="0" borderId="24" xfId="0" applyNumberFormat="1" applyFont="1" applyFill="1" applyBorder="1" applyAlignment="1" applyProtection="1">
      <alignment horizontal="center"/>
      <protection locked="0"/>
    </xf>
    <xf numFmtId="0" fontId="13" fillId="36" borderId="21" xfId="59" applyFont="1" applyFill="1" applyBorder="1" applyAlignment="1">
      <alignment horizontal="left" vertical="center" wrapText="1"/>
      <protection/>
    </xf>
    <xf numFmtId="0" fontId="4" fillId="36" borderId="21" xfId="0" applyNumberFormat="1" applyFont="1" applyFill="1" applyBorder="1" applyAlignment="1" applyProtection="1">
      <alignment horizontal="center" vertical="center"/>
      <protection/>
    </xf>
    <xf numFmtId="0" fontId="60" fillId="36" borderId="0" xfId="59" applyFont="1" applyFill="1">
      <alignment/>
      <protection/>
    </xf>
    <xf numFmtId="0" fontId="62" fillId="0" borderId="0" xfId="59" applyFont="1" applyFill="1">
      <alignment/>
      <protection/>
    </xf>
    <xf numFmtId="0" fontId="61" fillId="0" borderId="0" xfId="0" applyFont="1" applyFill="1" applyAlignment="1">
      <alignment vertical="center"/>
    </xf>
    <xf numFmtId="0" fontId="60" fillId="0" borderId="0" xfId="59" applyFont="1" applyFill="1">
      <alignment/>
      <protection/>
    </xf>
    <xf numFmtId="0" fontId="57" fillId="0" borderId="0" xfId="59" applyFont="1" applyFill="1">
      <alignment/>
      <protection/>
    </xf>
    <xf numFmtId="174" fontId="2" fillId="33" borderId="21" xfId="0" applyNumberFormat="1" applyFont="1" applyFill="1" applyBorder="1" applyAlignment="1" applyProtection="1">
      <alignment horizontal="center" vertical="center" wrapText="1"/>
      <protection locked="0"/>
    </xf>
    <xf numFmtId="174" fontId="6" fillId="33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/>
    </xf>
    <xf numFmtId="174" fontId="6" fillId="32" borderId="21" xfId="0" applyNumberFormat="1" applyFont="1" applyFill="1" applyBorder="1" applyAlignment="1" applyProtection="1">
      <alignment horizontal="center" vertical="center" wrapText="1"/>
      <protection/>
    </xf>
    <xf numFmtId="174" fontId="2" fillId="33" borderId="21" xfId="0" applyNumberFormat="1" applyFont="1" applyFill="1" applyBorder="1" applyAlignment="1" applyProtection="1">
      <alignment horizontal="right" vertical="center" wrapText="1"/>
      <protection locked="0"/>
    </xf>
    <xf numFmtId="0" fontId="19" fillId="35" borderId="21" xfId="59" applyFont="1" applyFill="1" applyBorder="1" applyAlignment="1">
      <alignment horizontal="center" vertical="center" wrapText="1"/>
      <protection/>
    </xf>
    <xf numFmtId="0" fontId="4" fillId="36" borderId="21" xfId="0" applyNumberFormat="1" applyFont="1" applyFill="1" applyBorder="1" applyAlignment="1" applyProtection="1">
      <alignment horizontal="center" vertical="center" wrapText="1"/>
      <protection/>
    </xf>
    <xf numFmtId="0" fontId="4" fillId="36" borderId="18" xfId="0" applyNumberFormat="1" applyFont="1" applyFill="1" applyBorder="1" applyAlignment="1" applyProtection="1">
      <alignment horizontal="center" vertical="center" wrapText="1"/>
      <protection/>
    </xf>
    <xf numFmtId="0" fontId="9" fillId="36" borderId="21" xfId="0" applyFont="1" applyFill="1" applyBorder="1" applyAlignment="1">
      <alignment horizontal="center" vertical="center" wrapText="1"/>
    </xf>
    <xf numFmtId="0" fontId="27" fillId="36" borderId="21" xfId="59" applyFont="1" applyFill="1" applyBorder="1" applyAlignment="1">
      <alignment horizontal="center" vertical="center" wrapText="1"/>
      <protection/>
    </xf>
    <xf numFmtId="0" fontId="18" fillId="0" borderId="0" xfId="59" applyFont="1" applyBorder="1" applyAlignment="1">
      <alignment horizontal="center"/>
      <protection/>
    </xf>
    <xf numFmtId="0" fontId="9" fillId="36" borderId="21" xfId="59" applyFont="1" applyFill="1" applyBorder="1" applyAlignment="1">
      <alignment horizontal="center" vertical="center" wrapText="1"/>
      <protection/>
    </xf>
    <xf numFmtId="1" fontId="9" fillId="0" borderId="2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vertical="center" wrapText="1"/>
      <protection/>
    </xf>
    <xf numFmtId="0" fontId="9" fillId="0" borderId="39" xfId="0" applyFont="1" applyFill="1" applyBorder="1" applyAlignment="1">
      <alignment vertical="center"/>
    </xf>
    <xf numFmtId="0" fontId="9" fillId="0" borderId="40" xfId="0" applyFont="1" applyFill="1" applyBorder="1" applyAlignment="1">
      <alignment vertical="center"/>
    </xf>
    <xf numFmtId="0" fontId="9" fillId="0" borderId="41" xfId="0" applyFont="1" applyFill="1" applyBorder="1" applyAlignment="1">
      <alignment vertical="center"/>
    </xf>
    <xf numFmtId="0" fontId="9" fillId="0" borderId="42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43" xfId="0" applyFont="1" applyFill="1" applyBorder="1" applyAlignment="1">
      <alignment vertical="center"/>
    </xf>
    <xf numFmtId="0" fontId="9" fillId="0" borderId="44" xfId="0" applyFont="1" applyFill="1" applyBorder="1" applyAlignment="1">
      <alignment vertical="center"/>
    </xf>
    <xf numFmtId="0" fontId="9" fillId="0" borderId="45" xfId="0" applyFont="1" applyFill="1" applyBorder="1" applyAlignment="1">
      <alignment vertical="center"/>
    </xf>
    <xf numFmtId="0" fontId="9" fillId="0" borderId="46" xfId="0" applyFont="1" applyFill="1" applyBorder="1" applyAlignment="1">
      <alignment vertical="center"/>
    </xf>
    <xf numFmtId="0" fontId="9" fillId="0" borderId="47" xfId="0" applyFont="1" applyFill="1" applyBorder="1" applyAlignment="1">
      <alignment vertical="center"/>
    </xf>
    <xf numFmtId="0" fontId="9" fillId="0" borderId="48" xfId="0" applyFont="1" applyFill="1" applyBorder="1" applyAlignment="1">
      <alignment vertical="center"/>
    </xf>
    <xf numFmtId="0" fontId="9" fillId="0" borderId="49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" fontId="6" fillId="0" borderId="0" xfId="0" applyNumberFormat="1" applyFont="1" applyFill="1" applyBorder="1" applyAlignment="1" applyProtection="1">
      <alignment horizontal="right" vertical="center" wrapText="1"/>
      <protection/>
    </xf>
    <xf numFmtId="1" fontId="2" fillId="33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35" borderId="21" xfId="59" applyNumberFormat="1" applyFont="1" applyFill="1" applyBorder="1" applyAlignment="1">
      <alignment horizontal="center" vertical="center" wrapText="1"/>
      <protection/>
    </xf>
    <xf numFmtId="0" fontId="59" fillId="0" borderId="0" xfId="59" applyFont="1" applyAlignment="1">
      <alignment vertical="center"/>
      <protection/>
    </xf>
    <xf numFmtId="175" fontId="17" fillId="0" borderId="21" xfId="59" applyNumberFormat="1" applyFont="1" applyFill="1" applyBorder="1" applyAlignment="1">
      <alignment horizontal="center" vertical="center" wrapText="1"/>
      <protection/>
    </xf>
    <xf numFmtId="175" fontId="27" fillId="0" borderId="21" xfId="59" applyNumberFormat="1" applyFont="1" applyFill="1" applyBorder="1" applyAlignment="1">
      <alignment horizontal="center" vertical="center" wrapText="1"/>
      <protection/>
    </xf>
    <xf numFmtId="0" fontId="18" fillId="0" borderId="0" xfId="59" applyFont="1" applyAlignment="1">
      <alignment vertical="center"/>
      <protection/>
    </xf>
    <xf numFmtId="0" fontId="3" fillId="36" borderId="0" xfId="0" applyNumberFormat="1" applyFont="1" applyFill="1" applyBorder="1" applyAlignment="1" applyProtection="1">
      <alignment vertical="center" wrapText="1"/>
      <protection/>
    </xf>
    <xf numFmtId="0" fontId="18" fillId="0" borderId="0" xfId="59" applyFont="1" applyBorder="1" applyAlignment="1">
      <alignment/>
      <protection/>
    </xf>
    <xf numFmtId="0" fontId="20" fillId="0" borderId="21" xfId="0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wrapText="1"/>
      <protection/>
    </xf>
    <xf numFmtId="174" fontId="4" fillId="36" borderId="21" xfId="0" applyNumberFormat="1" applyFont="1" applyFill="1" applyBorder="1" applyAlignment="1" applyProtection="1">
      <alignment horizontal="center" vertical="center" wrapText="1"/>
      <protection/>
    </xf>
    <xf numFmtId="174" fontId="4" fillId="36" borderId="21" xfId="0" applyNumberFormat="1" applyFont="1" applyFill="1" applyBorder="1" applyAlignment="1" applyProtection="1">
      <alignment horizontal="center" vertical="center" wrapText="1"/>
      <protection locked="0"/>
    </xf>
    <xf numFmtId="1" fontId="25" fillId="36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36" borderId="0" xfId="0" applyNumberFormat="1" applyFont="1" applyFill="1" applyBorder="1" applyAlignment="1" applyProtection="1">
      <alignment horizontal="center" vertical="center" wrapText="1"/>
      <protection/>
    </xf>
    <xf numFmtId="0" fontId="12" fillId="0" borderId="0" xfId="0" applyFont="1" applyBorder="1" applyAlignment="1">
      <alignment vertical="center" wrapText="1"/>
    </xf>
    <xf numFmtId="0" fontId="4" fillId="36" borderId="0" xfId="0" applyNumberFormat="1" applyFont="1" applyFill="1" applyBorder="1" applyAlignment="1" applyProtection="1">
      <alignment horizontal="left" vertical="center" wrapText="1"/>
      <protection/>
    </xf>
    <xf numFmtId="1" fontId="9" fillId="0" borderId="0" xfId="0" applyNumberFormat="1" applyFont="1" applyBorder="1" applyAlignment="1">
      <alignment vertical="center"/>
    </xf>
    <xf numFmtId="0" fontId="4" fillId="36" borderId="0" xfId="0" applyNumberFormat="1" applyFont="1" applyFill="1" applyBorder="1" applyAlignment="1" applyProtection="1">
      <alignment horizontal="center" vertical="center"/>
      <protection/>
    </xf>
    <xf numFmtId="0" fontId="12" fillId="0" borderId="0" xfId="0" applyFont="1" applyAlignment="1">
      <alignment vertical="center" wrapText="1"/>
    </xf>
    <xf numFmtId="0" fontId="9" fillId="36" borderId="0" xfId="0" applyFont="1" applyFill="1" applyBorder="1" applyAlignment="1">
      <alignment vertical="center" wrapText="1"/>
    </xf>
    <xf numFmtId="0" fontId="9" fillId="36" borderId="0" xfId="0" applyFont="1" applyFill="1" applyBorder="1" applyAlignment="1">
      <alignment vertical="center"/>
    </xf>
    <xf numFmtId="1" fontId="9" fillId="36" borderId="2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vertical="top" wrapText="1"/>
      <protection/>
    </xf>
    <xf numFmtId="0" fontId="2" fillId="0" borderId="21" xfId="0" applyNumberFormat="1" applyFont="1" applyFill="1" applyBorder="1" applyAlignment="1" applyProtection="1">
      <alignment wrapText="1"/>
      <protection locked="0"/>
    </xf>
    <xf numFmtId="0" fontId="58" fillId="0" borderId="21" xfId="0" applyFont="1" applyFill="1" applyBorder="1" applyAlignment="1">
      <alignment vertical="center" wrapText="1"/>
    </xf>
    <xf numFmtId="0" fontId="2" fillId="33" borderId="21" xfId="0" applyNumberFormat="1" applyFont="1" applyFill="1" applyBorder="1" applyAlignment="1" applyProtection="1">
      <alignment horizontal="center" vertical="center" wrapText="1"/>
      <protection locked="0"/>
    </xf>
    <xf numFmtId="1" fontId="6" fillId="32" borderId="21" xfId="0" applyNumberFormat="1" applyFont="1" applyFill="1" applyBorder="1" applyAlignment="1" applyProtection="1">
      <alignment horizontal="center" vertical="center" wrapText="1"/>
      <protection/>
    </xf>
    <xf numFmtId="1" fontId="2" fillId="33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/>
      <protection/>
    </xf>
    <xf numFmtId="0" fontId="14" fillId="36" borderId="0" xfId="58" applyFill="1" applyAlignment="1" applyProtection="1">
      <alignment horizontal="center"/>
      <protection/>
    </xf>
    <xf numFmtId="0" fontId="14" fillId="0" borderId="0" xfId="58" applyAlignment="1" applyProtection="1">
      <alignment horizontal="center"/>
      <protection/>
    </xf>
    <xf numFmtId="0" fontId="14" fillId="0" borderId="0" xfId="58" applyProtection="1">
      <alignment/>
      <protection/>
    </xf>
    <xf numFmtId="0" fontId="14" fillId="36" borderId="0" xfId="58" applyFill="1" applyProtection="1">
      <alignment/>
      <protection/>
    </xf>
    <xf numFmtId="1" fontId="14" fillId="0" borderId="0" xfId="58" applyNumberFormat="1" applyProtection="1">
      <alignment/>
      <protection/>
    </xf>
    <xf numFmtId="0" fontId="9" fillId="0" borderId="0" xfId="0" applyFont="1" applyAlignment="1" applyProtection="1">
      <alignment/>
      <protection/>
    </xf>
    <xf numFmtId="0" fontId="14" fillId="0" borderId="0" xfId="58" applyFill="1" applyProtection="1">
      <alignment/>
      <protection/>
    </xf>
    <xf numFmtId="0" fontId="14" fillId="36" borderId="0" xfId="58" applyFont="1" applyFill="1" applyProtection="1">
      <alignment/>
      <protection/>
    </xf>
    <xf numFmtId="0" fontId="0" fillId="0" borderId="0" xfId="0" applyFill="1" applyAlignment="1" applyProtection="1">
      <alignment/>
      <protection/>
    </xf>
    <xf numFmtId="0" fontId="9" fillId="0" borderId="0" xfId="0" applyFont="1" applyAlignment="1" applyProtection="1">
      <alignment vertical="center"/>
      <protection/>
    </xf>
    <xf numFmtId="0" fontId="14" fillId="36" borderId="0" xfId="58" applyFill="1" applyAlignment="1" applyProtection="1">
      <alignment vertical="center" wrapText="1"/>
      <protection/>
    </xf>
    <xf numFmtId="0" fontId="0" fillId="0" borderId="0" xfId="0" applyAlignment="1" applyProtection="1">
      <alignment vertical="center"/>
      <protection/>
    </xf>
    <xf numFmtId="0" fontId="14" fillId="0" borderId="0" xfId="58" applyFill="1" applyAlignment="1" applyProtection="1">
      <alignment vertical="center" wrapText="1"/>
      <protection/>
    </xf>
    <xf numFmtId="1" fontId="14" fillId="0" borderId="0" xfId="58" applyNumberFormat="1" applyAlignment="1" applyProtection="1">
      <alignment vertical="center"/>
      <protection/>
    </xf>
    <xf numFmtId="0" fontId="14" fillId="0" borderId="0" xfId="58" applyAlignment="1" applyProtection="1">
      <alignment vertical="center"/>
      <protection/>
    </xf>
    <xf numFmtId="0" fontId="14" fillId="0" borderId="0" xfId="58" applyAlignment="1" applyProtection="1">
      <alignment wrapText="1"/>
      <protection/>
    </xf>
    <xf numFmtId="0" fontId="3" fillId="0" borderId="25" xfId="0" applyNumberFormat="1" applyFont="1" applyFill="1" applyBorder="1" applyAlignment="1" applyProtection="1">
      <alignment horizontal="center" vertical="center"/>
      <protection/>
    </xf>
    <xf numFmtId="0" fontId="3" fillId="0" borderId="11" xfId="0" applyNumberFormat="1" applyFont="1" applyFill="1" applyBorder="1" applyAlignment="1" applyProtection="1">
      <alignment horizontal="center" vertical="center"/>
      <protection/>
    </xf>
    <xf numFmtId="0" fontId="3" fillId="0" borderId="26" xfId="0" applyNumberFormat="1" applyFont="1" applyFill="1" applyBorder="1" applyAlignment="1" applyProtection="1">
      <alignment horizontal="center" vertical="center"/>
      <protection/>
    </xf>
    <xf numFmtId="0" fontId="4" fillId="0" borderId="25" xfId="0" applyNumberFormat="1" applyFont="1" applyFill="1" applyBorder="1" applyAlignment="1" applyProtection="1">
      <alignment horizontal="center"/>
      <protection/>
    </xf>
    <xf numFmtId="0" fontId="4" fillId="0" borderId="11" xfId="0" applyNumberFormat="1" applyFont="1" applyFill="1" applyBorder="1" applyAlignment="1" applyProtection="1">
      <alignment horizontal="center"/>
      <protection/>
    </xf>
    <xf numFmtId="0" fontId="4" fillId="0" borderId="26" xfId="0" applyNumberFormat="1" applyFont="1" applyFill="1" applyBorder="1" applyAlignment="1" applyProtection="1">
      <alignment horizontal="center"/>
      <protection/>
    </xf>
    <xf numFmtId="0" fontId="4" fillId="32" borderId="25" xfId="0" applyNumberFormat="1" applyFont="1" applyFill="1" applyBorder="1" applyAlignment="1" applyProtection="1">
      <alignment horizontal="center" vertical="top" wrapText="1"/>
      <protection/>
    </xf>
    <xf numFmtId="0" fontId="4" fillId="32" borderId="11" xfId="0" applyNumberFormat="1" applyFont="1" applyFill="1" applyBorder="1" applyAlignment="1" applyProtection="1">
      <alignment horizontal="center" vertical="top" wrapText="1"/>
      <protection/>
    </xf>
    <xf numFmtId="0" fontId="4" fillId="32" borderId="26" xfId="0" applyNumberFormat="1" applyFont="1" applyFill="1" applyBorder="1" applyAlignment="1" applyProtection="1">
      <alignment horizontal="center" vertical="top" wrapText="1"/>
      <protection/>
    </xf>
    <xf numFmtId="0" fontId="4" fillId="0" borderId="50" xfId="0" applyNumberFormat="1" applyFont="1" applyFill="1" applyBorder="1" applyAlignment="1" applyProtection="1">
      <alignment horizontal="center" vertical="center" wrapText="1"/>
      <protection/>
    </xf>
    <xf numFmtId="0" fontId="4" fillId="0" borderId="12" xfId="0" applyNumberFormat="1" applyFont="1" applyFill="1" applyBorder="1" applyAlignment="1" applyProtection="1">
      <alignment horizontal="center" vertical="center" wrapText="1"/>
      <protection/>
    </xf>
    <xf numFmtId="0" fontId="4" fillId="0" borderId="51" xfId="0" applyNumberFormat="1" applyFont="1" applyFill="1" applyBorder="1" applyAlignment="1" applyProtection="1">
      <alignment horizontal="center" vertical="center" wrapText="1"/>
      <protection/>
    </xf>
    <xf numFmtId="0" fontId="4" fillId="0" borderId="27" xfId="0" applyNumberFormat="1" applyFont="1" applyFill="1" applyBorder="1" applyAlignment="1" applyProtection="1">
      <alignment horizontal="center" vertical="center" wrapText="1"/>
      <protection/>
    </xf>
    <xf numFmtId="0" fontId="4" fillId="0" borderId="14" xfId="0" applyNumberFormat="1" applyFont="1" applyFill="1" applyBorder="1" applyAlignment="1" applyProtection="1">
      <alignment horizontal="center" vertical="center" wrapText="1"/>
      <protection/>
    </xf>
    <xf numFmtId="0" fontId="4" fillId="0" borderId="28" xfId="0" applyNumberFormat="1" applyFont="1" applyFill="1" applyBorder="1" applyAlignment="1" applyProtection="1">
      <alignment horizontal="center" vertical="center" wrapText="1"/>
      <protection/>
    </xf>
    <xf numFmtId="0" fontId="4" fillId="32" borderId="25" xfId="0" applyNumberFormat="1" applyFont="1" applyFill="1" applyBorder="1" applyAlignment="1" applyProtection="1">
      <alignment horizontal="center" vertical="center"/>
      <protection/>
    </xf>
    <xf numFmtId="0" fontId="4" fillId="32" borderId="11" xfId="0" applyNumberFormat="1" applyFont="1" applyFill="1" applyBorder="1" applyAlignment="1" applyProtection="1">
      <alignment horizontal="center" vertical="center"/>
      <protection/>
    </xf>
    <xf numFmtId="0" fontId="4" fillId="32" borderId="26" xfId="0" applyNumberFormat="1" applyFont="1" applyFill="1" applyBorder="1" applyAlignment="1" applyProtection="1">
      <alignment horizontal="center" vertical="center"/>
      <protection/>
    </xf>
    <xf numFmtId="0" fontId="4" fillId="0" borderId="36" xfId="0" applyNumberFormat="1" applyFont="1" applyFill="1" applyBorder="1" applyAlignment="1" applyProtection="1">
      <alignment horizontal="center"/>
      <protection/>
    </xf>
    <xf numFmtId="0" fontId="4" fillId="0" borderId="52" xfId="0" applyNumberFormat="1" applyFont="1" applyFill="1" applyBorder="1" applyAlignment="1" applyProtection="1">
      <alignment horizontal="center"/>
      <protection/>
    </xf>
    <xf numFmtId="0" fontId="4" fillId="33" borderId="52" xfId="0" applyNumberFormat="1" applyFont="1" applyFill="1" applyBorder="1" applyAlignment="1" applyProtection="1">
      <alignment horizontal="left" vertical="center"/>
      <protection locked="0"/>
    </xf>
    <xf numFmtId="0" fontId="4" fillId="33" borderId="53" xfId="0" applyNumberFormat="1" applyFont="1" applyFill="1" applyBorder="1" applyAlignment="1" applyProtection="1">
      <alignment horizontal="left" vertical="center"/>
      <protection locked="0"/>
    </xf>
    <xf numFmtId="0" fontId="4" fillId="33" borderId="54" xfId="0" applyNumberFormat="1" applyFont="1" applyFill="1" applyBorder="1" applyAlignment="1" applyProtection="1">
      <alignment horizontal="center"/>
      <protection locked="0"/>
    </xf>
    <xf numFmtId="0" fontId="4" fillId="33" borderId="55" xfId="0" applyNumberFormat="1" applyFont="1" applyFill="1" applyBorder="1" applyAlignment="1" applyProtection="1">
      <alignment horizontal="center"/>
      <protection locked="0"/>
    </xf>
    <xf numFmtId="0" fontId="7" fillId="32" borderId="21" xfId="0" applyNumberFormat="1" applyFont="1" applyFill="1" applyBorder="1" applyAlignment="1" applyProtection="1">
      <alignment horizontal="center" vertical="center" wrapText="1"/>
      <protection/>
    </xf>
    <xf numFmtId="0" fontId="16" fillId="0" borderId="18" xfId="0" applyNumberFormat="1" applyFont="1" applyFill="1" applyBorder="1" applyAlignment="1" applyProtection="1">
      <alignment/>
      <protection/>
    </xf>
    <xf numFmtId="0" fontId="7" fillId="32" borderId="21" xfId="0" applyNumberFormat="1" applyFont="1" applyFill="1" applyBorder="1" applyAlignment="1" applyProtection="1">
      <alignment horizontal="center" vertical="center" wrapText="1"/>
      <protection/>
    </xf>
    <xf numFmtId="0" fontId="2" fillId="0" borderId="32" xfId="0" applyNumberFormat="1" applyFont="1" applyFill="1" applyBorder="1" applyAlignment="1" applyProtection="1">
      <alignment/>
      <protection/>
    </xf>
    <xf numFmtId="0" fontId="2" fillId="0" borderId="24" xfId="0" applyNumberFormat="1" applyFont="1" applyFill="1" applyBorder="1" applyAlignment="1" applyProtection="1">
      <alignment/>
      <protection/>
    </xf>
    <xf numFmtId="0" fontId="16" fillId="0" borderId="32" xfId="0" applyNumberFormat="1" applyFont="1" applyFill="1" applyBorder="1" applyAlignment="1" applyProtection="1">
      <alignment/>
      <protection/>
    </xf>
    <xf numFmtId="0" fontId="6" fillId="32" borderId="21" xfId="0" applyNumberFormat="1" applyFont="1" applyFill="1" applyBorder="1" applyAlignment="1" applyProtection="1">
      <alignment horizontal="center" vertical="center" wrapText="1"/>
      <protection/>
    </xf>
    <xf numFmtId="0" fontId="7" fillId="32" borderId="32" xfId="0" applyNumberFormat="1" applyFont="1" applyFill="1" applyBorder="1" applyAlignment="1" applyProtection="1">
      <alignment horizontal="center" vertical="center" wrapText="1"/>
      <protection/>
    </xf>
    <xf numFmtId="0" fontId="7" fillId="32" borderId="24" xfId="0" applyNumberFormat="1" applyFont="1" applyFill="1" applyBorder="1" applyAlignment="1" applyProtection="1">
      <alignment horizontal="center" vertical="center" wrapText="1"/>
      <protection/>
    </xf>
    <xf numFmtId="0" fontId="6" fillId="32" borderId="38" xfId="0" applyNumberFormat="1" applyFont="1" applyFill="1" applyBorder="1" applyAlignment="1" applyProtection="1">
      <alignment horizontal="center" vertical="center" wrapText="1"/>
      <protection/>
    </xf>
    <xf numFmtId="0" fontId="6" fillId="32" borderId="18" xfId="0" applyNumberFormat="1" applyFont="1" applyFill="1" applyBorder="1" applyAlignment="1" applyProtection="1">
      <alignment horizontal="center" vertical="center" wrapText="1"/>
      <protection/>
    </xf>
    <xf numFmtId="0" fontId="6" fillId="32" borderId="36" xfId="0" applyNumberFormat="1" applyFont="1" applyFill="1" applyBorder="1" applyAlignment="1" applyProtection="1">
      <alignment horizontal="center" vertical="center" wrapText="1"/>
      <protection/>
    </xf>
    <xf numFmtId="0" fontId="6" fillId="32" borderId="52" xfId="0" applyNumberFormat="1" applyFont="1" applyFill="1" applyBorder="1" applyAlignment="1" applyProtection="1">
      <alignment horizontal="center" vertical="center" wrapText="1"/>
      <protection/>
    </xf>
    <xf numFmtId="0" fontId="6" fillId="32" borderId="53" xfId="0" applyNumberFormat="1" applyFont="1" applyFill="1" applyBorder="1" applyAlignment="1" applyProtection="1">
      <alignment horizontal="center" vertical="center" wrapText="1"/>
      <protection/>
    </xf>
    <xf numFmtId="0" fontId="7" fillId="32" borderId="16" xfId="0" applyNumberFormat="1" applyFont="1" applyFill="1" applyBorder="1" applyAlignment="1" applyProtection="1">
      <alignment horizontal="center" vertical="center" wrapText="1"/>
      <protection/>
    </xf>
    <xf numFmtId="0" fontId="7" fillId="32" borderId="0" xfId="0" applyNumberFormat="1" applyFont="1" applyFill="1" applyBorder="1" applyAlignment="1" applyProtection="1">
      <alignment horizontal="center" vertical="center" wrapText="1"/>
      <protection/>
    </xf>
    <xf numFmtId="0" fontId="16" fillId="0" borderId="24" xfId="0" applyNumberFormat="1" applyFont="1" applyFill="1" applyBorder="1" applyAlignment="1" applyProtection="1">
      <alignment/>
      <protection/>
    </xf>
    <xf numFmtId="0" fontId="16" fillId="0" borderId="33" xfId="0" applyNumberFormat="1" applyFont="1" applyFill="1" applyBorder="1" applyAlignment="1" applyProtection="1">
      <alignment/>
      <protection/>
    </xf>
    <xf numFmtId="0" fontId="6" fillId="0" borderId="0" xfId="0" applyNumberFormat="1" applyFont="1" applyFill="1" applyBorder="1" applyAlignment="1" applyProtection="1">
      <alignment horizontal="center" vertical="center" wrapText="1"/>
      <protection/>
    </xf>
    <xf numFmtId="0" fontId="6" fillId="32" borderId="23" xfId="0" applyNumberFormat="1" applyFont="1" applyFill="1" applyBorder="1" applyAlignment="1" applyProtection="1">
      <alignment horizontal="center" vertical="center" wrapText="1"/>
      <protection/>
    </xf>
    <xf numFmtId="0" fontId="6" fillId="32" borderId="16" xfId="0" applyNumberFormat="1" applyFont="1" applyFill="1" applyBorder="1" applyAlignment="1" applyProtection="1">
      <alignment horizontal="center" vertical="center" wrapText="1"/>
      <protection/>
    </xf>
    <xf numFmtId="0" fontId="6" fillId="32" borderId="32" xfId="0" applyNumberFormat="1" applyFont="1" applyFill="1" applyBorder="1" applyAlignment="1" applyProtection="1">
      <alignment horizontal="center" vertical="center" wrapText="1"/>
      <protection/>
    </xf>
    <xf numFmtId="0" fontId="6" fillId="32" borderId="56" xfId="0" applyNumberFormat="1" applyFont="1" applyFill="1" applyBorder="1" applyAlignment="1" applyProtection="1">
      <alignment horizontal="center" vertical="center" wrapText="1"/>
      <protection/>
    </xf>
    <xf numFmtId="0" fontId="16" fillId="0" borderId="32" xfId="0" applyNumberFormat="1" applyFont="1" applyFill="1" applyBorder="1" applyAlignment="1" applyProtection="1">
      <alignment/>
      <protection/>
    </xf>
    <xf numFmtId="0" fontId="16" fillId="0" borderId="24" xfId="0" applyNumberFormat="1" applyFont="1" applyFill="1" applyBorder="1" applyAlignment="1" applyProtection="1">
      <alignment/>
      <protection/>
    </xf>
    <xf numFmtId="0" fontId="16" fillId="0" borderId="33" xfId="0" applyNumberFormat="1" applyFont="1" applyFill="1" applyBorder="1" applyAlignment="1" applyProtection="1">
      <alignment/>
      <protection/>
    </xf>
    <xf numFmtId="0" fontId="6" fillId="35" borderId="21" xfId="59" applyFont="1" applyFill="1" applyBorder="1" applyAlignment="1">
      <alignment horizontal="center" vertical="center" wrapText="1"/>
      <protection/>
    </xf>
    <xf numFmtId="0" fontId="19" fillId="35" borderId="21" xfId="59" applyNumberFormat="1" applyFont="1" applyFill="1" applyBorder="1" applyAlignment="1">
      <alignment horizontal="center" vertical="center"/>
      <protection/>
    </xf>
    <xf numFmtId="0" fontId="19" fillId="35" borderId="21" xfId="59" applyFont="1" applyFill="1" applyBorder="1" applyAlignment="1">
      <alignment horizontal="center" vertical="center" wrapText="1"/>
      <protection/>
    </xf>
    <xf numFmtId="0" fontId="19" fillId="35" borderId="21" xfId="59" applyFont="1" applyFill="1" applyBorder="1" applyAlignment="1">
      <alignment horizontal="center" vertical="center"/>
      <protection/>
    </xf>
    <xf numFmtId="0" fontId="19" fillId="35" borderId="38" xfId="59" applyFont="1" applyFill="1" applyBorder="1" applyAlignment="1">
      <alignment horizontal="center" vertical="center" wrapText="1"/>
      <protection/>
    </xf>
    <xf numFmtId="0" fontId="19" fillId="35" borderId="18" xfId="59" applyFont="1" applyFill="1" applyBorder="1" applyAlignment="1">
      <alignment horizontal="center" vertical="center" wrapText="1"/>
      <protection/>
    </xf>
    <xf numFmtId="0" fontId="7" fillId="32" borderId="16" xfId="0" applyNumberFormat="1" applyFont="1" applyFill="1" applyBorder="1" applyAlignment="1" applyProtection="1">
      <alignment horizontal="center" vertical="center" wrapText="1"/>
      <protection/>
    </xf>
    <xf numFmtId="0" fontId="7" fillId="32" borderId="0" xfId="0" applyNumberFormat="1" applyFont="1" applyFill="1" applyBorder="1" applyAlignment="1" applyProtection="1">
      <alignment horizontal="center" vertical="center" wrapText="1"/>
      <protection/>
    </xf>
    <xf numFmtId="0" fontId="2" fillId="0" borderId="33" xfId="0" applyNumberFormat="1" applyFont="1" applyFill="1" applyBorder="1" applyAlignment="1" applyProtection="1">
      <alignment/>
      <protection/>
    </xf>
    <xf numFmtId="0" fontId="21" fillId="0" borderId="0" xfId="59" applyFont="1">
      <alignment/>
      <protection/>
    </xf>
    <xf numFmtId="0" fontId="57" fillId="0" borderId="0" xfId="59" applyFont="1" applyFill="1">
      <alignment/>
      <protection/>
    </xf>
    <xf numFmtId="0" fontId="16" fillId="0" borderId="18" xfId="0" applyNumberFormat="1" applyFont="1" applyFill="1" applyBorder="1" applyAlignment="1" applyProtection="1">
      <alignment/>
      <protection/>
    </xf>
    <xf numFmtId="0" fontId="8" fillId="0" borderId="25" xfId="57" applyFont="1" applyBorder="1" applyAlignment="1">
      <alignment horizontal="center" vertical="center"/>
      <protection/>
    </xf>
    <xf numFmtId="0" fontId="8" fillId="0" borderId="11" xfId="57" applyFont="1" applyBorder="1" applyAlignment="1">
      <alignment horizontal="center" vertical="center"/>
      <protection/>
    </xf>
    <xf numFmtId="0" fontId="8" fillId="0" borderId="26" xfId="57" applyFont="1" applyBorder="1" applyAlignment="1">
      <alignment horizontal="center" vertical="center"/>
      <protection/>
    </xf>
    <xf numFmtId="0" fontId="9" fillId="0" borderId="25" xfId="57" applyFont="1" applyBorder="1" applyAlignment="1">
      <alignment horizontal="center" vertical="center"/>
      <protection/>
    </xf>
    <xf numFmtId="0" fontId="9" fillId="0" borderId="11" xfId="57" applyFont="1" applyBorder="1" applyAlignment="1">
      <alignment horizontal="center" vertical="center"/>
      <protection/>
    </xf>
    <xf numFmtId="0" fontId="9" fillId="0" borderId="26" xfId="57" applyFont="1" applyBorder="1" applyAlignment="1">
      <alignment horizontal="center" vertical="center"/>
      <protection/>
    </xf>
    <xf numFmtId="0" fontId="9" fillId="32" borderId="11" xfId="57" applyFont="1" applyFill="1" applyBorder="1" applyAlignment="1">
      <alignment horizontal="center" vertical="center" wrapText="1"/>
      <protection/>
    </xf>
    <xf numFmtId="0" fontId="9" fillId="32" borderId="50" xfId="57" applyFont="1" applyFill="1" applyBorder="1" applyAlignment="1">
      <alignment horizontal="center" wrapText="1"/>
      <protection/>
    </xf>
    <xf numFmtId="0" fontId="9" fillId="32" borderId="12" xfId="57" applyFont="1" applyFill="1" applyBorder="1" applyAlignment="1">
      <alignment horizontal="center"/>
      <protection/>
    </xf>
    <xf numFmtId="0" fontId="9" fillId="32" borderId="51" xfId="57" applyFont="1" applyFill="1" applyBorder="1" applyAlignment="1">
      <alignment horizontal="center"/>
      <protection/>
    </xf>
    <xf numFmtId="0" fontId="9" fillId="0" borderId="25" xfId="57" applyFont="1" applyBorder="1" applyAlignment="1">
      <alignment horizontal="center" vertical="top"/>
      <protection/>
    </xf>
    <xf numFmtId="0" fontId="9" fillId="0" borderId="11" xfId="57" applyFont="1" applyBorder="1" applyAlignment="1">
      <alignment horizontal="center" vertical="top"/>
      <protection/>
    </xf>
    <xf numFmtId="0" fontId="9" fillId="0" borderId="26" xfId="57" applyFont="1" applyBorder="1" applyAlignment="1">
      <alignment horizontal="center" vertical="top"/>
      <protection/>
    </xf>
    <xf numFmtId="0" fontId="8" fillId="32" borderId="25" xfId="57" applyFont="1" applyFill="1" applyBorder="1" applyAlignment="1">
      <alignment horizontal="center" vertical="center" wrapText="1"/>
      <protection/>
    </xf>
    <xf numFmtId="0" fontId="8" fillId="32" borderId="11" xfId="57" applyFont="1" applyFill="1" applyBorder="1" applyAlignment="1">
      <alignment horizontal="center" vertical="center" wrapText="1"/>
      <protection/>
    </xf>
    <xf numFmtId="0" fontId="8" fillId="32" borderId="26" xfId="57" applyFont="1" applyFill="1" applyBorder="1" applyAlignment="1">
      <alignment horizontal="center" vertical="center" wrapText="1"/>
      <protection/>
    </xf>
    <xf numFmtId="0" fontId="9" fillId="32" borderId="0" xfId="57" applyFont="1" applyFill="1" applyBorder="1" applyAlignment="1">
      <alignment horizontal="center"/>
      <protection/>
    </xf>
    <xf numFmtId="0" fontId="9" fillId="0" borderId="29" xfId="57" applyFont="1" applyBorder="1" applyAlignment="1">
      <alignment horizontal="center" vertical="top" wrapText="1"/>
      <protection/>
    </xf>
    <xf numFmtId="0" fontId="9" fillId="0" borderId="12" xfId="57" applyFont="1" applyBorder="1" applyAlignment="1">
      <alignment horizontal="center" vertical="top" wrapText="1"/>
      <protection/>
    </xf>
    <xf numFmtId="0" fontId="9" fillId="0" borderId="30" xfId="57" applyFont="1" applyBorder="1" applyAlignment="1">
      <alignment horizontal="center" vertical="top" wrapText="1"/>
      <protection/>
    </xf>
    <xf numFmtId="0" fontId="9" fillId="0" borderId="16" xfId="57" applyFont="1" applyBorder="1" applyAlignment="1">
      <alignment horizontal="center" vertical="top" wrapText="1"/>
      <protection/>
    </xf>
    <xf numFmtId="0" fontId="9" fillId="0" borderId="0" xfId="57" applyFont="1" applyBorder="1" applyAlignment="1">
      <alignment horizontal="center" vertical="top" wrapText="1"/>
      <protection/>
    </xf>
    <xf numFmtId="0" fontId="9" fillId="0" borderId="31" xfId="57" applyFont="1" applyBorder="1" applyAlignment="1">
      <alignment horizontal="center" vertical="top" wrapText="1"/>
      <protection/>
    </xf>
    <xf numFmtId="0" fontId="9" fillId="0" borderId="32" xfId="57" applyFont="1" applyBorder="1" applyAlignment="1">
      <alignment horizontal="center" vertical="top" wrapText="1"/>
      <protection/>
    </xf>
    <xf numFmtId="0" fontId="9" fillId="0" borderId="24" xfId="57" applyFont="1" applyBorder="1" applyAlignment="1">
      <alignment horizontal="center" vertical="top" wrapText="1"/>
      <protection/>
    </xf>
    <xf numFmtId="0" fontId="9" fillId="0" borderId="33" xfId="57" applyFont="1" applyBorder="1" applyAlignment="1">
      <alignment horizontal="center" vertical="top" wrapText="1"/>
      <protection/>
    </xf>
    <xf numFmtId="0" fontId="9" fillId="0" borderId="0" xfId="57" applyFont="1" applyBorder="1" applyAlignment="1">
      <alignment horizontal="center" wrapText="1"/>
      <protection/>
    </xf>
    <xf numFmtId="49" fontId="9" fillId="0" borderId="0" xfId="57" applyNumberFormat="1" applyFont="1" applyBorder="1" applyAlignment="1">
      <alignment horizontal="right"/>
      <protection/>
    </xf>
    <xf numFmtId="0" fontId="9" fillId="0" borderId="0" xfId="57" applyFont="1" applyAlignment="1">
      <alignment horizontal="right"/>
      <protection/>
    </xf>
    <xf numFmtId="49" fontId="9" fillId="0" borderId="24" xfId="57" applyNumberFormat="1" applyFont="1" applyFill="1" applyBorder="1" applyAlignment="1">
      <alignment horizontal="center"/>
      <protection/>
    </xf>
    <xf numFmtId="0" fontId="9" fillId="0" borderId="0" xfId="57" applyFont="1" applyAlignment="1">
      <alignment horizontal="center" wrapText="1"/>
      <protection/>
    </xf>
    <xf numFmtId="49" fontId="9" fillId="0" borderId="52" xfId="57" applyNumberFormat="1" applyFont="1" applyFill="1" applyBorder="1" applyAlignment="1">
      <alignment horizontal="center"/>
      <protection/>
    </xf>
    <xf numFmtId="0" fontId="9" fillId="32" borderId="50" xfId="57" applyFont="1" applyFill="1" applyBorder="1" applyAlignment="1">
      <alignment horizontal="center" vertical="center"/>
      <protection/>
    </xf>
    <xf numFmtId="0" fontId="9" fillId="32" borderId="12" xfId="57" applyFont="1" applyFill="1" applyBorder="1" applyAlignment="1">
      <alignment horizontal="center" vertical="center"/>
      <protection/>
    </xf>
    <xf numFmtId="0" fontId="9" fillId="32" borderId="51" xfId="57" applyFont="1" applyFill="1" applyBorder="1" applyAlignment="1">
      <alignment horizontal="center" vertical="center"/>
      <protection/>
    </xf>
    <xf numFmtId="0" fontId="9" fillId="32" borderId="27" xfId="57" applyFont="1" applyFill="1" applyBorder="1" applyAlignment="1">
      <alignment horizontal="center" vertical="center"/>
      <protection/>
    </xf>
    <xf numFmtId="0" fontId="9" fillId="32" borderId="14" xfId="57" applyFont="1" applyFill="1" applyBorder="1" applyAlignment="1">
      <alignment horizontal="center" vertical="center"/>
      <protection/>
    </xf>
    <xf numFmtId="0" fontId="9" fillId="32" borderId="28" xfId="57" applyFont="1" applyFill="1" applyBorder="1" applyAlignment="1">
      <alignment horizontal="center" vertical="center"/>
      <protection/>
    </xf>
    <xf numFmtId="0" fontId="8" fillId="0" borderId="22" xfId="57" applyFont="1" applyBorder="1">
      <alignment/>
      <protection/>
    </xf>
    <xf numFmtId="0" fontId="9" fillId="0" borderId="52" xfId="57" applyFont="1" applyFill="1" applyBorder="1" applyAlignment="1">
      <alignment horizontal="left" vertical="center" wrapText="1"/>
      <protection/>
    </xf>
    <xf numFmtId="0" fontId="9" fillId="0" borderId="52" xfId="57" applyNumberFormat="1" applyFont="1" applyFill="1" applyBorder="1" applyAlignment="1">
      <alignment horizontal="left" vertical="center" wrapText="1"/>
      <protection/>
    </xf>
    <xf numFmtId="0" fontId="9" fillId="0" borderId="16" xfId="57" applyFont="1" applyBorder="1" applyAlignment="1">
      <alignment horizontal="center" vertical="center" wrapText="1"/>
      <protection/>
    </xf>
    <xf numFmtId="0" fontId="9" fillId="0" borderId="0" xfId="57" applyFont="1" applyBorder="1" applyAlignment="1">
      <alignment horizontal="center" vertical="center" wrapText="1"/>
      <protection/>
    </xf>
    <xf numFmtId="0" fontId="9" fillId="0" borderId="32" xfId="57" applyFont="1" applyBorder="1" applyAlignment="1">
      <alignment horizontal="center" vertical="center" wrapText="1"/>
      <protection/>
    </xf>
    <xf numFmtId="0" fontId="9" fillId="0" borderId="24" xfId="57" applyFont="1" applyBorder="1" applyAlignment="1">
      <alignment horizontal="center" vertical="center" wrapText="1"/>
      <protection/>
    </xf>
    <xf numFmtId="0" fontId="9" fillId="0" borderId="33" xfId="57" applyFont="1" applyBorder="1" applyAlignment="1">
      <alignment horizontal="center" vertical="center" wrapText="1"/>
      <protection/>
    </xf>
    <xf numFmtId="0" fontId="9" fillId="32" borderId="25" xfId="57" applyFont="1" applyFill="1" applyBorder="1" applyAlignment="1">
      <alignment horizontal="center" vertical="center"/>
      <protection/>
    </xf>
    <xf numFmtId="0" fontId="9" fillId="32" borderId="11" xfId="57" applyFont="1" applyFill="1" applyBorder="1" applyAlignment="1">
      <alignment horizontal="center" vertical="center"/>
      <protection/>
    </xf>
    <xf numFmtId="0" fontId="9" fillId="32" borderId="26" xfId="57" applyFont="1" applyFill="1" applyBorder="1" applyAlignment="1">
      <alignment horizontal="center" vertical="center"/>
      <protection/>
    </xf>
    <xf numFmtId="0" fontId="9" fillId="0" borderId="32" xfId="57" applyFont="1" applyFill="1" applyBorder="1" applyAlignment="1">
      <alignment horizontal="center" vertical="top" wrapText="1"/>
      <protection/>
    </xf>
    <xf numFmtId="0" fontId="9" fillId="0" borderId="24" xfId="57" applyFont="1" applyFill="1" applyBorder="1" applyAlignment="1">
      <alignment horizontal="center" vertical="top" wrapText="1"/>
      <protection/>
    </xf>
    <xf numFmtId="0" fontId="9" fillId="0" borderId="33" xfId="57" applyFont="1" applyFill="1" applyBorder="1" applyAlignment="1">
      <alignment horizontal="center" vertical="top" wrapText="1"/>
      <protection/>
    </xf>
    <xf numFmtId="0" fontId="9" fillId="0" borderId="57" xfId="57" applyFont="1" applyBorder="1" applyAlignment="1">
      <alignment horizontal="center" vertical="top"/>
      <protection/>
    </xf>
    <xf numFmtId="0" fontId="9" fillId="0" borderId="54" xfId="57" applyFont="1" applyBorder="1" applyAlignment="1">
      <alignment horizontal="center" vertical="top"/>
      <protection/>
    </xf>
    <xf numFmtId="0" fontId="9" fillId="0" borderId="55" xfId="57" applyFont="1" applyBorder="1" applyAlignment="1">
      <alignment horizontal="center" vertical="top"/>
      <protection/>
    </xf>
    <xf numFmtId="0" fontId="9" fillId="0" borderId="23" xfId="57" applyFont="1" applyBorder="1" applyAlignment="1">
      <alignment horizontal="center" vertical="top"/>
      <protection/>
    </xf>
    <xf numFmtId="0" fontId="9" fillId="0" borderId="22" xfId="57" applyFont="1" applyBorder="1" applyAlignment="1">
      <alignment horizontal="center" vertical="top"/>
      <protection/>
    </xf>
    <xf numFmtId="0" fontId="9" fillId="0" borderId="34" xfId="57" applyFont="1" applyBorder="1" applyAlignment="1">
      <alignment horizontal="center" vertical="top"/>
      <protection/>
    </xf>
    <xf numFmtId="49" fontId="9" fillId="0" borderId="25" xfId="57" applyNumberFormat="1" applyFont="1" applyBorder="1" applyAlignment="1">
      <alignment horizontal="center" vertical="center"/>
      <protection/>
    </xf>
    <xf numFmtId="49" fontId="9" fillId="0" borderId="11" xfId="57" applyNumberFormat="1" applyFont="1" applyBorder="1" applyAlignment="1">
      <alignment horizontal="center" vertical="center"/>
      <protection/>
    </xf>
    <xf numFmtId="49" fontId="9" fillId="0" borderId="26" xfId="57" applyNumberFormat="1" applyFont="1" applyBorder="1" applyAlignment="1">
      <alignment horizontal="center" vertical="center"/>
      <protection/>
    </xf>
    <xf numFmtId="0" fontId="9" fillId="0" borderId="25" xfId="57" applyNumberFormat="1" applyFont="1" applyFill="1" applyBorder="1" applyAlignment="1">
      <alignment horizontal="center" vertical="center" wrapText="1"/>
      <protection/>
    </xf>
    <xf numFmtId="0" fontId="9" fillId="0" borderId="11" xfId="57" applyNumberFormat="1" applyFont="1" applyFill="1" applyBorder="1" applyAlignment="1">
      <alignment horizontal="center" vertical="center" wrapText="1"/>
      <protection/>
    </xf>
    <xf numFmtId="0" fontId="9" fillId="0" borderId="26" xfId="57" applyNumberFormat="1" applyFont="1" applyFill="1" applyBorder="1" applyAlignment="1">
      <alignment horizontal="center" vertical="center" wrapText="1"/>
      <protection/>
    </xf>
    <xf numFmtId="0" fontId="4" fillId="36" borderId="0" xfId="0" applyNumberFormat="1" applyFont="1" applyFill="1" applyBorder="1" applyAlignment="1" applyProtection="1">
      <alignment horizontal="left" wrapText="1"/>
      <protection locked="0"/>
    </xf>
    <xf numFmtId="0" fontId="9" fillId="36" borderId="0" xfId="0" applyFont="1" applyFill="1" applyBorder="1" applyAlignment="1">
      <alignment horizontal="center" vertical="center"/>
    </xf>
    <xf numFmtId="0" fontId="9" fillId="36" borderId="0" xfId="0" applyFont="1" applyFill="1" applyBorder="1" applyAlignment="1">
      <alignment horizontal="center" vertical="center" wrapText="1"/>
    </xf>
    <xf numFmtId="0" fontId="4" fillId="36" borderId="21" xfId="0" applyNumberFormat="1" applyFont="1" applyFill="1" applyBorder="1" applyAlignment="1" applyProtection="1">
      <alignment horizontal="left" wrapText="1"/>
      <protection locked="0"/>
    </xf>
    <xf numFmtId="0" fontId="9" fillId="36" borderId="21" xfId="0" applyFont="1" applyFill="1" applyBorder="1" applyAlignment="1">
      <alignment horizontal="center" vertical="center"/>
    </xf>
    <xf numFmtId="0" fontId="9" fillId="36" borderId="21" xfId="0" applyFont="1" applyFill="1" applyBorder="1" applyAlignment="1">
      <alignment horizontal="center" vertical="center" wrapText="1"/>
    </xf>
    <xf numFmtId="0" fontId="9" fillId="36" borderId="36" xfId="0" applyFont="1" applyFill="1" applyBorder="1" applyAlignment="1">
      <alignment horizontal="center" vertical="center" wrapText="1"/>
    </xf>
    <xf numFmtId="0" fontId="12" fillId="0" borderId="0" xfId="57" applyFont="1" applyAlignment="1">
      <alignment horizontal="center"/>
      <protection/>
    </xf>
    <xf numFmtId="0" fontId="12" fillId="0" borderId="0" xfId="57" applyFont="1" applyAlignment="1">
      <alignment horizontal="center" vertical="center" wrapText="1"/>
      <protection/>
    </xf>
    <xf numFmtId="0" fontId="9" fillId="0" borderId="36" xfId="57" applyFont="1" applyBorder="1" applyAlignment="1">
      <alignment horizontal="center" vertical="center" wrapText="1"/>
      <protection/>
    </xf>
    <xf numFmtId="0" fontId="9" fillId="0" borderId="52" xfId="57" applyFont="1" applyBorder="1" applyAlignment="1">
      <alignment horizontal="center" vertical="center" wrapText="1"/>
      <protection/>
    </xf>
    <xf numFmtId="0" fontId="9" fillId="0" borderId="53" xfId="57" applyFont="1" applyBorder="1" applyAlignment="1">
      <alignment horizontal="center" vertical="center" wrapText="1"/>
      <protection/>
    </xf>
    <xf numFmtId="0" fontId="9" fillId="0" borderId="36" xfId="57" applyFont="1" applyBorder="1" applyAlignment="1">
      <alignment horizontal="center" vertical="center"/>
      <protection/>
    </xf>
    <xf numFmtId="0" fontId="9" fillId="0" borderId="52" xfId="57" applyFont="1" applyBorder="1" applyAlignment="1">
      <alignment horizontal="center" vertical="center"/>
      <protection/>
    </xf>
    <xf numFmtId="0" fontId="9" fillId="0" borderId="53" xfId="57" applyFont="1" applyBorder="1" applyAlignment="1">
      <alignment horizontal="center" vertical="center"/>
      <protection/>
    </xf>
    <xf numFmtId="0" fontId="4" fillId="36" borderId="21" xfId="0" applyNumberFormat="1" applyFont="1" applyFill="1" applyBorder="1" applyAlignment="1" applyProtection="1">
      <alignment horizontal="center" vertical="center" wrapText="1"/>
      <protection/>
    </xf>
    <xf numFmtId="175" fontId="9" fillId="0" borderId="36" xfId="57" applyNumberFormat="1" applyFont="1" applyBorder="1" applyAlignment="1">
      <alignment horizontal="center" vertical="center" wrapText="1"/>
      <protection/>
    </xf>
    <xf numFmtId="175" fontId="9" fillId="0" borderId="52" xfId="57" applyNumberFormat="1" applyFont="1" applyBorder="1" applyAlignment="1">
      <alignment horizontal="center" vertical="center" wrapText="1"/>
      <protection/>
    </xf>
    <xf numFmtId="175" fontId="9" fillId="0" borderId="53" xfId="57" applyNumberFormat="1" applyFont="1" applyBorder="1" applyAlignment="1">
      <alignment horizontal="center" vertical="center" wrapText="1"/>
      <protection/>
    </xf>
    <xf numFmtId="0" fontId="9" fillId="0" borderId="21" xfId="57" applyFont="1" applyBorder="1" applyAlignment="1">
      <alignment horizontal="center" vertical="center" wrapText="1"/>
      <protection/>
    </xf>
    <xf numFmtId="0" fontId="9" fillId="0" borderId="21" xfId="57" applyFont="1" applyBorder="1" applyAlignment="1">
      <alignment horizontal="center" vertical="center"/>
      <protection/>
    </xf>
    <xf numFmtId="0" fontId="9" fillId="0" borderId="53" xfId="57" applyFont="1" applyBorder="1" applyAlignment="1">
      <alignment horizontal="left" wrapText="1"/>
      <protection/>
    </xf>
    <xf numFmtId="0" fontId="9" fillId="0" borderId="21" xfId="57" applyFont="1" applyBorder="1" applyAlignment="1">
      <alignment horizontal="left" wrapText="1"/>
      <protection/>
    </xf>
    <xf numFmtId="49" fontId="9" fillId="0" borderId="21" xfId="57" applyNumberFormat="1" applyFont="1" applyBorder="1" applyAlignment="1">
      <alignment horizontal="center"/>
      <protection/>
    </xf>
    <xf numFmtId="0" fontId="9" fillId="0" borderId="21" xfId="57" applyFont="1" applyBorder="1" applyAlignment="1">
      <alignment horizontal="center" vertical="top"/>
      <protection/>
    </xf>
    <xf numFmtId="0" fontId="9" fillId="36" borderId="21" xfId="0" applyFont="1" applyFill="1" applyBorder="1" applyAlignment="1">
      <alignment horizontal="left" vertical="center" wrapText="1"/>
    </xf>
    <xf numFmtId="0" fontId="9" fillId="0" borderId="21" xfId="57" applyFont="1" applyBorder="1" applyAlignment="1">
      <alignment horizontal="left" vertical="center" wrapText="1"/>
      <protection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36" borderId="24" xfId="0" applyNumberFormat="1" applyFont="1" applyFill="1" applyBorder="1" applyAlignment="1" applyProtection="1">
      <alignment horizontal="center" vertical="center" wrapText="1"/>
      <protection/>
    </xf>
    <xf numFmtId="0" fontId="24" fillId="36" borderId="0" xfId="0" applyNumberFormat="1" applyFont="1" applyFill="1" applyBorder="1" applyAlignment="1" applyProtection="1">
      <alignment horizontal="center" vertical="center" wrapText="1"/>
      <protection/>
    </xf>
    <xf numFmtId="0" fontId="5" fillId="36" borderId="0" xfId="0" applyNumberFormat="1" applyFont="1" applyFill="1" applyBorder="1" applyAlignment="1" applyProtection="1">
      <alignment horizontal="center" vertical="center" wrapText="1"/>
      <protection/>
    </xf>
    <xf numFmtId="0" fontId="4" fillId="36" borderId="38" xfId="0" applyNumberFormat="1" applyFont="1" applyFill="1" applyBorder="1" applyAlignment="1" applyProtection="1">
      <alignment horizontal="center" vertical="center" wrapText="1"/>
      <protection/>
    </xf>
    <xf numFmtId="0" fontId="4" fillId="36" borderId="18" xfId="0" applyNumberFormat="1" applyFont="1" applyFill="1" applyBorder="1" applyAlignment="1" applyProtection="1">
      <alignment horizontal="center" vertical="center" wrapText="1"/>
      <protection/>
    </xf>
    <xf numFmtId="0" fontId="4" fillId="36" borderId="36" xfId="0" applyNumberFormat="1" applyFont="1" applyFill="1" applyBorder="1" applyAlignment="1" applyProtection="1">
      <alignment horizontal="center" vertical="center" wrapText="1"/>
      <protection/>
    </xf>
    <xf numFmtId="0" fontId="4" fillId="36" borderId="52" xfId="0" applyNumberFormat="1" applyFont="1" applyFill="1" applyBorder="1" applyAlignment="1" applyProtection="1">
      <alignment horizontal="center" vertical="center" wrapText="1"/>
      <protection/>
    </xf>
    <xf numFmtId="0" fontId="4" fillId="36" borderId="53" xfId="0" applyNumberFormat="1" applyFont="1" applyFill="1" applyBorder="1" applyAlignment="1" applyProtection="1">
      <alignment horizontal="center" vertical="center" wrapText="1"/>
      <protection/>
    </xf>
    <xf numFmtId="0" fontId="24" fillId="0" borderId="0" xfId="0" applyNumberFormat="1" applyFont="1" applyFill="1" applyBorder="1" applyAlignment="1" applyProtection="1">
      <alignment horizontal="center" vertical="center" wrapText="1"/>
      <protection/>
    </xf>
    <xf numFmtId="0" fontId="24" fillId="36" borderId="0" xfId="0" applyNumberFormat="1" applyFont="1" applyFill="1" applyBorder="1" applyAlignment="1" applyProtection="1">
      <alignment/>
      <protection/>
    </xf>
    <xf numFmtId="0" fontId="4" fillId="36" borderId="56" xfId="0" applyNumberFormat="1" applyFont="1" applyFill="1" applyBorder="1" applyAlignment="1" applyProtection="1">
      <alignment horizontal="center" vertical="center" wrapText="1"/>
      <protection/>
    </xf>
    <xf numFmtId="0" fontId="4" fillId="36" borderId="23" xfId="0" applyNumberFormat="1" applyFont="1" applyFill="1" applyBorder="1" applyAlignment="1" applyProtection="1">
      <alignment horizontal="center" vertical="center" wrapText="1"/>
      <protection/>
    </xf>
    <xf numFmtId="0" fontId="4" fillId="36" borderId="16" xfId="0" applyNumberFormat="1" applyFont="1" applyFill="1" applyBorder="1" applyAlignment="1" applyProtection="1">
      <alignment horizontal="center" vertical="center" wrapText="1"/>
      <protection/>
    </xf>
    <xf numFmtId="0" fontId="4" fillId="36" borderId="32" xfId="0" applyNumberFormat="1" applyFont="1" applyFill="1" applyBorder="1" applyAlignment="1" applyProtection="1">
      <alignment horizontal="center" vertical="center" wrapText="1"/>
      <protection/>
    </xf>
    <xf numFmtId="0" fontId="4" fillId="36" borderId="21" xfId="59" applyFont="1" applyFill="1" applyBorder="1" applyAlignment="1">
      <alignment horizontal="center" vertical="center" wrapText="1"/>
      <protection/>
    </xf>
    <xf numFmtId="0" fontId="3" fillId="36" borderId="0" xfId="0" applyNumberFormat="1" applyFont="1" applyFill="1" applyBorder="1" applyAlignment="1" applyProtection="1">
      <alignment horizontal="center" vertical="center" wrapText="1"/>
      <protection/>
    </xf>
    <xf numFmtId="0" fontId="13" fillId="36" borderId="21" xfId="59" applyFont="1" applyFill="1" applyBorder="1" applyAlignment="1">
      <alignment horizontal="center" vertical="center" wrapText="1"/>
      <protection/>
    </xf>
    <xf numFmtId="0" fontId="9" fillId="36" borderId="21" xfId="59" applyFont="1" applyFill="1" applyBorder="1" applyAlignment="1">
      <alignment horizontal="center" vertical="center" wrapText="1"/>
      <protection/>
    </xf>
    <xf numFmtId="1" fontId="13" fillId="36" borderId="36" xfId="59" applyNumberFormat="1" applyFont="1" applyFill="1" applyBorder="1" applyAlignment="1">
      <alignment horizontal="center" vertical="center" wrapText="1"/>
      <protection/>
    </xf>
    <xf numFmtId="1" fontId="13" fillId="36" borderId="53" xfId="59" applyNumberFormat="1" applyFont="1" applyFill="1" applyBorder="1" applyAlignment="1">
      <alignment horizontal="center" vertical="center" wrapText="1"/>
      <protection/>
    </xf>
    <xf numFmtId="0" fontId="3" fillId="36" borderId="32" xfId="0" applyNumberFormat="1" applyFont="1" applyFill="1" applyBorder="1" applyAlignment="1" applyProtection="1">
      <alignment horizontal="center" vertical="center" wrapText="1"/>
      <protection/>
    </xf>
    <xf numFmtId="0" fontId="3" fillId="36" borderId="24" xfId="0" applyNumberFormat="1" applyFont="1" applyFill="1" applyBorder="1" applyAlignment="1" applyProtection="1">
      <alignment horizontal="center" vertical="center" wrapText="1"/>
      <protection/>
    </xf>
    <xf numFmtId="0" fontId="27" fillId="36" borderId="21" xfId="59" applyFont="1" applyFill="1" applyBorder="1" applyAlignment="1">
      <alignment horizontal="center" vertical="center" wrapText="1"/>
      <protection/>
    </xf>
    <xf numFmtId="0" fontId="23" fillId="36" borderId="36" xfId="59" applyFont="1" applyFill="1" applyBorder="1" applyAlignment="1">
      <alignment horizontal="center" vertical="center" wrapText="1"/>
      <protection/>
    </xf>
    <xf numFmtId="0" fontId="23" fillId="36" borderId="53" xfId="59" applyFont="1" applyFill="1" applyBorder="1" applyAlignment="1">
      <alignment horizontal="center" vertical="center" wrapText="1"/>
      <protection/>
    </xf>
    <xf numFmtId="0" fontId="9" fillId="36" borderId="36" xfId="59" applyNumberFormat="1" applyFont="1" applyFill="1" applyBorder="1" applyAlignment="1">
      <alignment horizontal="center" vertical="center"/>
      <protection/>
    </xf>
    <xf numFmtId="0" fontId="9" fillId="36" borderId="52" xfId="59" applyNumberFormat="1" applyFont="1" applyFill="1" applyBorder="1" applyAlignment="1">
      <alignment horizontal="center" vertical="center"/>
      <protection/>
    </xf>
    <xf numFmtId="0" fontId="27" fillId="0" borderId="21" xfId="59" applyFont="1" applyBorder="1" applyAlignment="1">
      <alignment horizontal="center" wrapText="1"/>
      <protection/>
    </xf>
    <xf numFmtId="0" fontId="23" fillId="36" borderId="21" xfId="59" applyFont="1" applyFill="1" applyBorder="1" applyAlignment="1">
      <alignment horizontal="center" vertical="center" wrapText="1"/>
      <protection/>
    </xf>
    <xf numFmtId="0" fontId="27" fillId="36" borderId="36" xfId="59" applyFont="1" applyFill="1" applyBorder="1" applyAlignment="1">
      <alignment horizontal="center" vertical="center"/>
      <protection/>
    </xf>
    <xf numFmtId="0" fontId="27" fillId="36" borderId="52" xfId="59" applyFont="1" applyFill="1" applyBorder="1" applyAlignment="1">
      <alignment horizontal="center" vertical="center"/>
      <protection/>
    </xf>
    <xf numFmtId="0" fontId="27" fillId="36" borderId="53" xfId="59" applyFont="1" applyFill="1" applyBorder="1" applyAlignment="1">
      <alignment horizontal="center" vertical="center"/>
      <protection/>
    </xf>
    <xf numFmtId="1" fontId="13" fillId="36" borderId="21" xfId="59" applyNumberFormat="1" applyFont="1" applyFill="1" applyBorder="1" applyAlignment="1">
      <alignment horizontal="center" vertical="center" wrapText="1"/>
      <protection/>
    </xf>
    <xf numFmtId="0" fontId="9" fillId="0" borderId="3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174" fontId="9" fillId="0" borderId="21" xfId="0" applyNumberFormat="1" applyFont="1" applyBorder="1" applyAlignment="1">
      <alignment horizontal="center" vertical="center"/>
    </xf>
    <xf numFmtId="174" fontId="4" fillId="36" borderId="21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36" xfId="0" applyNumberFormat="1" applyFont="1" applyBorder="1" applyAlignment="1">
      <alignment horizontal="center" vertical="center"/>
    </xf>
    <xf numFmtId="0" fontId="24" fillId="36" borderId="24" xfId="0" applyNumberFormat="1" applyFont="1" applyFill="1" applyBorder="1" applyAlignment="1" applyProtection="1">
      <alignment horizontal="center" vertical="center" wrapText="1"/>
      <protection/>
    </xf>
    <xf numFmtId="0" fontId="13" fillId="0" borderId="0" xfId="0" applyFont="1" applyBorder="1" applyAlignment="1">
      <alignment horizontal="center" vertical="center"/>
    </xf>
    <xf numFmtId="0" fontId="4" fillId="36" borderId="21" xfId="0" applyNumberFormat="1" applyFont="1" applyFill="1" applyBorder="1" applyAlignment="1" applyProtection="1">
      <alignment horizontal="left" vertical="center" wrapText="1"/>
      <protection/>
    </xf>
    <xf numFmtId="0" fontId="4" fillId="36" borderId="21" xfId="0" applyNumberFormat="1" applyFont="1" applyFill="1" applyBorder="1" applyAlignment="1" applyProtection="1">
      <alignment horizontal="left" vertical="center"/>
      <protection/>
    </xf>
    <xf numFmtId="0" fontId="12" fillId="0" borderId="2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36" borderId="21" xfId="0" applyNumberFormat="1" applyFont="1" applyFill="1" applyBorder="1" applyAlignment="1" applyProtection="1">
      <alignment horizontal="center" vertical="center"/>
      <protection/>
    </xf>
    <xf numFmtId="174" fontId="4" fillId="36" borderId="21" xfId="0" applyNumberFormat="1" applyFont="1" applyFill="1" applyBorder="1" applyAlignment="1" applyProtection="1">
      <alignment horizontal="right" vertical="center" wrapText="1"/>
      <protection/>
    </xf>
    <xf numFmtId="0" fontId="22" fillId="36" borderId="0" xfId="0" applyNumberFormat="1" applyFont="1" applyFill="1" applyBorder="1" applyAlignment="1" applyProtection="1">
      <alignment horizontal="center" vertical="center" wrapText="1"/>
      <protection/>
    </xf>
    <xf numFmtId="0" fontId="25" fillId="36" borderId="21" xfId="59" applyFont="1" applyFill="1" applyBorder="1" applyAlignment="1">
      <alignment horizontal="center" vertical="center" wrapText="1"/>
      <protection/>
    </xf>
    <xf numFmtId="0" fontId="22" fillId="36" borderId="0" xfId="59" applyFont="1" applyFill="1" applyBorder="1" applyAlignment="1">
      <alignment horizontal="center" vertical="center" wrapText="1"/>
      <protection/>
    </xf>
    <xf numFmtId="0" fontId="25" fillId="0" borderId="0" xfId="59" applyFont="1">
      <alignment/>
      <protection/>
    </xf>
    <xf numFmtId="0" fontId="25" fillId="36" borderId="21" xfId="59" applyFont="1" applyFill="1" applyBorder="1" applyAlignment="1">
      <alignment horizontal="center" vertical="center"/>
      <protection/>
    </xf>
    <xf numFmtId="0" fontId="25" fillId="36" borderId="21" xfId="59" applyFont="1" applyFill="1" applyBorder="1" applyAlignment="1">
      <alignment horizontal="left" vertical="center"/>
      <protection/>
    </xf>
    <xf numFmtId="0" fontId="25" fillId="36" borderId="16" xfId="59" applyFont="1" applyFill="1" applyBorder="1" applyAlignment="1">
      <alignment horizontal="left" vertical="center"/>
      <protection/>
    </xf>
    <xf numFmtId="0" fontId="25" fillId="36" borderId="0" xfId="59" applyFont="1" applyFill="1" applyBorder="1" applyAlignment="1">
      <alignment horizontal="left" vertical="center"/>
      <protection/>
    </xf>
    <xf numFmtId="0" fontId="25" fillId="36" borderId="31" xfId="59" applyFont="1" applyFill="1" applyBorder="1" applyAlignment="1">
      <alignment horizontal="left" vertical="center"/>
      <protection/>
    </xf>
    <xf numFmtId="0" fontId="5" fillId="0" borderId="0" xfId="0" applyNumberFormat="1" applyFont="1" applyFill="1" applyBorder="1" applyAlignment="1" applyProtection="1">
      <alignment horizontal="center" vertical="top" wrapText="1"/>
      <protection/>
    </xf>
  </cellXfs>
  <cellStyles count="53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20% - Акцент1" xfId="20"/>
    <cellStyle name="20% - Акцент2" xfId="21"/>
    <cellStyle name="20% - Акцент3" xfId="22"/>
    <cellStyle name="20% - Акцент4" xfId="23"/>
    <cellStyle name="20% - Акцент5" xfId="24"/>
    <cellStyle name="20% - Акцент6" xfId="25"/>
    <cellStyle name="40% - Акцент1" xfId="26"/>
    <cellStyle name="40% - Акцент2" xfId="27"/>
    <cellStyle name="40% - Акцент3" xfId="28"/>
    <cellStyle name="40% - Акцент4" xfId="29"/>
    <cellStyle name="40% - Акцент5" xfId="30"/>
    <cellStyle name="40% - Акцент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Hyperlink" xfId="47" builtinId="8"/>
    <cellStyle name="Заголовок 1" xfId="48"/>
    <cellStyle name="Заголовок 2" xfId="49"/>
    <cellStyle name="Заголовок 3" xfId="50"/>
    <cellStyle name="Заголовок 4" xfId="51"/>
    <cellStyle name="Итог" xfId="52"/>
    <cellStyle name="Контрольная ячейка" xfId="53"/>
    <cellStyle name="Название" xfId="54"/>
    <cellStyle name="Нейтральный" xfId="55"/>
    <cellStyle name="Обычный 2" xfId="56"/>
    <cellStyle name="Обычный 3" xfId="57"/>
    <cellStyle name="Обычный 4" xfId="58"/>
    <cellStyle name="Обычный 5" xfId="59"/>
    <cellStyle name="Followed Hyperlink" xfId="60" builtinId="9"/>
    <cellStyle name="Плохой" xfId="61"/>
    <cellStyle name="Пояснение" xfId="62"/>
    <cellStyle name="Примечание" xfId="63"/>
    <cellStyle name="Связанная ячейка" xfId="64"/>
    <cellStyle name="Текст предупреждения" xfId="65"/>
    <cellStyle name="Хороший" xfId="66"/>
  </cellStyles>
  <dxfs count="115">
    <dxf>
      <font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name val="Cambria"/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ill>
        <patternFill>
          <bgColor theme="5" tint="0.599960029125214"/>
        </patternFill>
      </fill>
    </dxf>
    <dxf>
      <font>
        <b/>
        <i val="0"/>
        <color rgb="FFFF0000"/>
      </font>
    </dxf>
    <dxf>
      <font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0029125214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599960029125214"/>
        </patternFill>
      </fill>
    </dxf>
    <dxf>
      <fill>
        <patternFill>
          <bgColor theme="5" tint="0.599960029125214"/>
        </patternFill>
      </fill>
    </dxf>
    <dxf>
      <fill>
        <patternFill>
          <bgColor theme="5" tint="0.599960029125214"/>
        </patternFill>
      </fill>
    </dxf>
    <dxf>
      <font>
        <b/>
        <i val="0"/>
        <name val="Cambria"/>
        <color rgb="FFFF0000"/>
      </font>
      <fill>
        <patternFill>
          <bgColor theme="0"/>
        </patternFill>
      </fill>
    </dxf>
    <dxf>
      <fill>
        <patternFill>
          <bgColor theme="5" tint="0.599960029125214"/>
        </patternFill>
      </fill>
    </dxf>
    <dxf>
      <fill>
        <patternFill>
          <bgColor theme="5" tint="0.599960029125214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0029125214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0029125214"/>
        </patternFill>
      </fill>
    </dxf>
    <dxf>
      <fill>
        <patternFill>
          <bgColor theme="5" tint="0.599960029125214"/>
        </patternFill>
      </fill>
    </dxf>
    <dxf>
      <fill>
        <patternFill>
          <bgColor theme="5" tint="0.599960029125214"/>
        </patternFill>
      </fill>
    </dxf>
    <dxf>
      <fill>
        <patternFill>
          <bgColor theme="5" tint="0.599960029125214"/>
        </patternFill>
      </fill>
    </dxf>
    <dxf>
      <fill>
        <patternFill>
          <bgColor theme="5" tint="0.599960029125214"/>
        </patternFill>
      </fill>
    </dxf>
    <dxf>
      <fill>
        <patternFill>
          <bgColor theme="5" tint="0.599960029125214"/>
        </patternFill>
      </fill>
    </dxf>
    <dxf>
      <fill>
        <patternFill>
          <bgColor theme="5" tint="0.599960029125214"/>
        </patternFill>
      </fill>
    </dxf>
    <dxf>
      <fill>
        <patternFill>
          <bgColor theme="5" tint="0.599960029125214"/>
        </patternFill>
      </fill>
    </dxf>
    <dxf>
      <fill>
        <patternFill>
          <bgColor theme="5" tint="0.599960029125214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theme="5" tint="0.599960029125214"/>
        </patternFill>
      </fill>
    </dxf>
    <dxf>
      <fill>
        <patternFill>
          <bgColor theme="5" tint="0.599960029125214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0029125214"/>
        </patternFill>
      </fill>
    </dxf>
    <dxf>
      <fill>
        <patternFill>
          <bgColor theme="5" tint="0.799979984760284"/>
        </patternFill>
      </fill>
    </dxf>
    <dxf>
      <font>
        <color rgb="FFFF0000"/>
      </font>
    </dxf>
    <dxf>
      <font>
        <name val="Cambria"/>
        <color rgb="FF00B0F0"/>
      </font>
    </dxf>
    <dxf>
      <fill>
        <patternFill>
          <bgColor theme="5" tint="0.799979984760284"/>
        </patternFill>
      </fill>
    </dxf>
    <dxf>
      <fill>
        <patternFill>
          <bgColor theme="5" tint="0.799979984760284"/>
        </patternFill>
      </fill>
    </dxf>
    <dxf>
      <font>
        <color rgb="FF00B0F0"/>
      </font>
    </dxf>
    <dxf>
      <font>
        <color rgb="FFFF0000"/>
      </font>
    </dxf>
    <dxf>
      <fill>
        <patternFill>
          <bgColor theme="5" tint="0.599960029125214"/>
        </patternFill>
      </fill>
    </dxf>
    <dxf>
      <font>
        <b/>
        <i val="0"/>
        <color rgb="FFFF0000"/>
      </font>
    </dxf>
    <dxf>
      <font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9" Type="http://schemas.openxmlformats.org/officeDocument/2006/relationships/worksheet" Target="worksheets/sheet8.xml" /><Relationship Id="rId8" Type="http://schemas.openxmlformats.org/officeDocument/2006/relationships/worksheet" Target="worksheets/sheet7.xml" /><Relationship Id="rId36" Type="http://schemas.openxmlformats.org/officeDocument/2006/relationships/worksheet" Target="worksheets/sheet35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6" Type="http://schemas.openxmlformats.org/officeDocument/2006/relationships/worksheet" Target="worksheets/sheet5.xml" /><Relationship Id="rId37" Type="http://schemas.openxmlformats.org/officeDocument/2006/relationships/worksheet" Target="worksheets/sheet36.xml" /><Relationship Id="rId5" Type="http://schemas.openxmlformats.org/officeDocument/2006/relationships/worksheet" Target="worksheets/sheet4.xml" /><Relationship Id="rId31" Type="http://schemas.openxmlformats.org/officeDocument/2006/relationships/worksheet" Target="worksheets/sheet30.xml" /><Relationship Id="rId4" Type="http://schemas.openxmlformats.org/officeDocument/2006/relationships/worksheet" Target="worksheets/sheet3.xml" /><Relationship Id="rId33" Type="http://schemas.openxmlformats.org/officeDocument/2006/relationships/worksheet" Target="worksheets/sheet32.xml" /><Relationship Id="rId27" Type="http://schemas.openxmlformats.org/officeDocument/2006/relationships/worksheet" Target="worksheets/sheet26.xml" /><Relationship Id="rId2" Type="http://schemas.openxmlformats.org/officeDocument/2006/relationships/worksheet" Target="worksheets/sheet1.xml" /><Relationship Id="rId43" Type="http://schemas.openxmlformats.org/officeDocument/2006/relationships/worksheet" Target="worksheets/sheet42.xml" /><Relationship Id="rId1" Type="http://schemas.openxmlformats.org/officeDocument/2006/relationships/theme" Target="theme/theme1.xml" /><Relationship Id="rId7" Type="http://schemas.openxmlformats.org/officeDocument/2006/relationships/worksheet" Target="worksheets/sheet6.xml" /><Relationship Id="rId47" Type="http://schemas.openxmlformats.org/officeDocument/2006/relationships/styles" Target="styles.xml" /><Relationship Id="rId42" Type="http://schemas.openxmlformats.org/officeDocument/2006/relationships/worksheet" Target="worksheets/sheet41.xml" /><Relationship Id="rId3" Type="http://schemas.openxmlformats.org/officeDocument/2006/relationships/worksheet" Target="worksheets/sheet2.xml" /><Relationship Id="rId48" Type="http://schemas.openxmlformats.org/officeDocument/2006/relationships/sharedStrings" Target="sharedStrings.xml" /><Relationship Id="rId30" Type="http://schemas.openxmlformats.org/officeDocument/2006/relationships/worksheet" Target="worksheets/sheet29.xml" /><Relationship Id="rId21" Type="http://schemas.openxmlformats.org/officeDocument/2006/relationships/worksheet" Target="worksheets/sheet20.xml" /><Relationship Id="rId44" Type="http://schemas.openxmlformats.org/officeDocument/2006/relationships/worksheet" Target="worksheets/sheet43.xml" /><Relationship Id="rId32" Type="http://schemas.openxmlformats.org/officeDocument/2006/relationships/worksheet" Target="worksheets/sheet31.xml" /><Relationship Id="rId16" Type="http://schemas.openxmlformats.org/officeDocument/2006/relationships/worksheet" Target="worksheets/sheet15.xml" /><Relationship Id="rId22" Type="http://schemas.openxmlformats.org/officeDocument/2006/relationships/worksheet" Target="worksheets/sheet21.xml" /><Relationship Id="rId49" Type="http://schemas.openxmlformats.org/officeDocument/2006/relationships/calcChain" Target="calcChain.xml" /><Relationship Id="rId24" Type="http://schemas.openxmlformats.org/officeDocument/2006/relationships/worksheet" Target="worksheets/sheet2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14" Type="http://schemas.openxmlformats.org/officeDocument/2006/relationships/worksheet" Target="worksheets/sheet13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3" Type="http://schemas.openxmlformats.org/officeDocument/2006/relationships/worksheet" Target="worksheets/sheet22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15" Type="http://schemas.openxmlformats.org/officeDocument/2006/relationships/worksheet" Target="worksheets/sheet14.xml" /><Relationship Id="rId20" Type="http://schemas.openxmlformats.org/officeDocument/2006/relationships/worksheet" Target="worksheets/sheet19.xml" /><Relationship Id="rId17" Type="http://schemas.openxmlformats.org/officeDocument/2006/relationships/worksheet" Target="worksheets/sheet16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4.bin" /><Relationship Id="rId1" Type="http://schemas.openxmlformats.org/officeDocument/2006/relationships/vmlDrawing" Target="../drawings/vmlDrawing1.v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8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3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1"/>
  <dimension ref="C3:D53"/>
  <sheetViews>
    <sheetView workbookViewId="0" topLeftCell="A1">
      <selection pane="topLeft" activeCell="D29" sqref="D29"/>
    </sheetView>
  </sheetViews>
  <sheetFormatPr defaultRowHeight="12.75"/>
  <cols>
    <col min="3" max="3" width="28.4285714285714" customWidth="1"/>
    <col min="4" max="4" width="29.2857142857143" customWidth="1"/>
  </cols>
  <sheetData>
    <row r="3" spans="3:3" ht="12.75">
      <c r="C3" t="s">
        <v>797</v>
      </c>
    </row>
    <row r="5" spans="3:4" ht="12.75">
      <c r="C5" t="s">
        <v>801</v>
      </c>
      <c t="s">
        <v>798</v>
      </c>
    </row>
    <row r="6" spans="3:4" ht="12.75">
      <c r="C6" s="94" t="s">
        <v>799</v>
      </c>
      <c s="94">
        <v>1</v>
      </c>
    </row>
    <row r="7" spans="3:4" ht="12.75">
      <c r="C7" s="94" t="s">
        <v>800</v>
      </c>
      <c s="94">
        <v>2</v>
      </c>
    </row>
    <row r="8" spans="3:4" ht="12.75">
      <c r="C8" s="94" t="s">
        <v>802</v>
      </c>
      <c s="94">
        <v>3</v>
      </c>
    </row>
    <row r="9" spans="3:4" ht="12.75">
      <c r="C9" s="94" t="s">
        <v>803</v>
      </c>
      <c s="94">
        <v>4</v>
      </c>
    </row>
    <row r="10" spans="3:4" ht="12.75">
      <c r="C10" s="94" t="s">
        <v>804</v>
      </c>
      <c s="94">
        <v>5</v>
      </c>
    </row>
    <row r="11" spans="3:4" ht="12.75">
      <c r="C11" s="94" t="s">
        <v>805</v>
      </c>
      <c s="94">
        <v>6</v>
      </c>
    </row>
    <row r="12" spans="3:4" ht="12.75">
      <c r="C12" s="94" t="s">
        <v>806</v>
      </c>
      <c s="94">
        <v>7</v>
      </c>
    </row>
    <row r="13" spans="3:4" ht="12.75">
      <c r="C13" s="94" t="s">
        <v>807</v>
      </c>
      <c s="94">
        <v>8</v>
      </c>
    </row>
    <row r="14" spans="3:4" ht="12.75">
      <c r="C14" s="94" t="s">
        <v>808</v>
      </c>
      <c s="94">
        <v>9</v>
      </c>
    </row>
    <row r="15" spans="3:4" ht="12.75">
      <c r="C15" s="94" t="s">
        <v>809</v>
      </c>
      <c s="94">
        <v>10</v>
      </c>
    </row>
    <row r="16" spans="3:4" ht="12.75">
      <c r="C16" s="94" t="s">
        <v>810</v>
      </c>
      <c s="94">
        <v>11</v>
      </c>
    </row>
    <row r="17" spans="3:4" ht="12.75">
      <c r="C17" s="94" t="s">
        <v>811</v>
      </c>
      <c s="94">
        <v>12</v>
      </c>
    </row>
    <row r="18" spans="3:4" ht="12.75">
      <c r="C18" s="94" t="s">
        <v>812</v>
      </c>
      <c s="94">
        <v>13</v>
      </c>
    </row>
    <row r="19" spans="3:4" ht="12.75">
      <c r="C19" s="94" t="s">
        <v>813</v>
      </c>
      <c s="94">
        <v>14</v>
      </c>
    </row>
    <row r="20" spans="3:4" ht="12.75">
      <c r="C20" s="94" t="s">
        <v>814</v>
      </c>
      <c s="94">
        <v>15</v>
      </c>
    </row>
    <row r="21" spans="3:4" ht="12.75">
      <c r="C21" s="94" t="s">
        <v>895</v>
      </c>
      <c s="94">
        <v>16</v>
      </c>
    </row>
    <row r="22" spans="3:4" ht="12.75">
      <c r="C22" s="94" t="s">
        <v>896</v>
      </c>
      <c s="94">
        <v>17</v>
      </c>
    </row>
    <row r="23" spans="3:4" ht="12.75">
      <c r="C23" s="94" t="s">
        <v>897</v>
      </c>
      <c s="94">
        <v>18</v>
      </c>
    </row>
    <row r="24" spans="3:4" ht="12.75">
      <c r="C24" s="94" t="s">
        <v>898</v>
      </c>
      <c s="94">
        <v>19</v>
      </c>
    </row>
    <row r="25" spans="3:4" ht="12.75">
      <c r="C25" s="94" t="s">
        <v>899</v>
      </c>
      <c s="94">
        <v>20</v>
      </c>
    </row>
    <row r="26" spans="3:4" ht="12.75">
      <c r="C26" s="94" t="s">
        <v>900</v>
      </c>
      <c s="94">
        <v>21</v>
      </c>
    </row>
    <row r="27" spans="3:4" ht="12.75">
      <c r="C27" s="94" t="s">
        <v>901</v>
      </c>
      <c s="94">
        <v>22</v>
      </c>
    </row>
    <row r="28" spans="3:4" ht="12.75">
      <c r="C28" s="94" t="s">
        <v>902</v>
      </c>
      <c s="94">
        <v>23</v>
      </c>
    </row>
    <row r="29" spans="3:4" ht="12.75">
      <c r="C29" s="94"/>
      <c s="94"/>
    </row>
    <row r="30" spans="3:4" ht="12.75">
      <c r="C30" s="94"/>
      <c s="94"/>
    </row>
    <row r="31" spans="3:4" ht="12.75">
      <c r="C31" s="94"/>
      <c s="94"/>
    </row>
    <row r="32" spans="3:4" ht="12.75">
      <c r="C32" s="94"/>
      <c s="94"/>
    </row>
    <row r="33" spans="3:4" ht="12.75">
      <c r="C33" s="94"/>
      <c s="94"/>
    </row>
    <row r="34" spans="3:4" ht="12.75">
      <c r="C34" s="94"/>
      <c s="94"/>
    </row>
    <row r="35" spans="3:4" ht="12.75">
      <c r="C35" s="94"/>
      <c s="94"/>
    </row>
    <row r="36" spans="3:4" ht="12.75">
      <c r="C36" s="94"/>
      <c s="94"/>
    </row>
    <row r="37" spans="3:4" ht="12.75">
      <c r="C37" s="94"/>
      <c s="94"/>
    </row>
    <row r="38" spans="3:4" ht="12.75">
      <c r="C38" s="94"/>
      <c s="94"/>
    </row>
    <row r="39" spans="3:4" ht="12.75">
      <c r="C39" s="94"/>
      <c s="94"/>
    </row>
    <row r="40" spans="3:4" ht="12.75">
      <c r="C40" s="94"/>
      <c s="94"/>
    </row>
    <row r="41" spans="3:4" ht="12.75">
      <c r="C41" s="94"/>
      <c s="94"/>
    </row>
    <row r="42" spans="3:4" ht="12.75">
      <c r="C42" s="94"/>
      <c s="94"/>
    </row>
    <row r="43" spans="3:4" ht="12.75">
      <c r="C43" s="94"/>
      <c s="94"/>
    </row>
    <row r="44" spans="3:4" ht="12.75">
      <c r="C44" s="94"/>
      <c s="94"/>
    </row>
    <row r="45" spans="3:4" ht="12.75">
      <c r="C45" s="94"/>
      <c s="94"/>
    </row>
    <row r="46" spans="3:4" ht="12.75">
      <c r="C46" s="94"/>
      <c s="94"/>
    </row>
    <row r="47" spans="3:4" ht="12.75">
      <c r="C47" s="94"/>
      <c s="94"/>
    </row>
    <row r="48" spans="3:4" ht="12.75">
      <c r="C48" s="94"/>
      <c s="94"/>
    </row>
    <row r="49" spans="3:4" ht="12.75">
      <c r="C49" s="94"/>
      <c s="94"/>
    </row>
    <row r="50" spans="3:4" ht="12.75">
      <c r="C50" s="94"/>
      <c s="94"/>
    </row>
    <row r="51" spans="3:4" ht="12.75">
      <c r="C51" s="94"/>
      <c s="94"/>
    </row>
    <row r="52" spans="3:4" ht="12.75">
      <c r="C52" s="94"/>
      <c s="94"/>
    </row>
    <row r="53" spans="3:4" ht="12.75">
      <c r="C53" s="94"/>
      <c s="94"/>
    </row>
  </sheetData>
  <sheetProtection password="CF7A" sheet="1" objects="1" scenarios="1" formatColumns="0" formatRows="0" autoFilter="0"/>
  <pageMargins left="0.7" right="0.7" top="0.75" bottom="0.75" header="0.3" footer="0.3"/>
  <pageSetup horizontalDpi="300" verticalDpi="30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30">
    <tabColor rgb="FFFF0000"/>
  </sheetPr>
  <dimension ref="A1:AV478"/>
  <sheetViews>
    <sheetView zoomScale="70" zoomScaleNormal="70" workbookViewId="0" topLeftCell="A1">
      <pane xSplit="6" ySplit="1" topLeftCell="G2" activePane="bottomRight" state="frozen"/>
      <selection pane="topLeft" activeCell="A1" sqref="A1"/>
      <selection pane="bottomLeft" activeCell="A2" sqref="A2"/>
      <selection pane="topRight" activeCell="G1" sqref="G1"/>
      <selection pane="bottomRight" activeCell="D2" sqref="D2"/>
    </sheetView>
  </sheetViews>
  <sheetFormatPr defaultRowHeight="12.75"/>
  <cols>
    <col min="1" max="1" width="9.14285714285714" style="314"/>
    <col min="2" max="2" width="28.4285714285714" style="314" bestFit="1" customWidth="1"/>
    <col min="3" max="3" width="13.7142857142857" style="314" customWidth="1"/>
    <col min="4" max="4" width="16.2857142857143" style="311" bestFit="1" customWidth="1"/>
    <col min="5" max="5" width="81.8571428571429" style="315" customWidth="1"/>
    <col min="6" max="6" width="16.2857142857143" style="315" bestFit="1" customWidth="1"/>
    <col min="7" max="7" width="72.8571428571429" style="315" customWidth="1"/>
    <col min="8" max="8" width="101.571428571429" style="314" customWidth="1"/>
    <col min="9" max="9" width="11.2857142857143" style="314" customWidth="1"/>
    <col min="10" max="10" width="18.7142857142857" style="314" bestFit="1" customWidth="1"/>
    <col min="11" max="13" width="11.7142857142857" style="314" customWidth="1"/>
    <col min="14" max="14" width="15.4285714285714" style="314" customWidth="1"/>
    <col min="15" max="15" width="20.4285714285714" style="314" customWidth="1"/>
    <col min="16" max="16" width="14.2857142857143" style="314" bestFit="1" customWidth="1"/>
    <col min="17" max="30" width="9.14285714285714" style="314"/>
    <col min="31" max="31" width="15.2857142857143" style="314" bestFit="1" customWidth="1"/>
    <col min="32" max="16384" width="9.14285714285714" style="314"/>
  </cols>
  <sheetData>
    <row r="1" spans="1:31" ht="12.75">
      <c r="A1" s="311" t="s">
        <v>386</v>
      </c>
      <c s="311" t="s">
        <v>387</v>
      </c>
      <c s="311"/>
      <c s="311" t="s">
        <v>444</v>
      </c>
      <c s="312" t="s">
        <v>2383</v>
      </c>
      <c s="312" t="s">
        <v>2384</v>
      </c>
      <c s="312" t="s">
        <v>2402</v>
      </c>
      <c s="313" t="s">
        <v>2385</v>
      </c>
      <c s="313" t="s">
        <v>2386</v>
      </c>
      <c s="314" t="s">
        <v>2387</v>
      </c>
      <c s="314" t="s">
        <v>2842</v>
      </c>
      <c s="314" t="s">
        <v>2843</v>
      </c>
      <c s="314" t="s">
        <v>2844</v>
      </c>
      <c s="314" t="s">
        <v>2845</v>
      </c>
      <c s="314" t="s">
        <v>2388</v>
      </c>
      <c s="314" t="s">
        <v>2389</v>
      </c>
      <c s="314" t="s">
        <v>2390</v>
      </c>
      <c s="314" t="s">
        <v>2391</v>
      </c>
      <c s="314" t="s">
        <v>2392</v>
      </c>
      <c s="314" t="s">
        <v>2393</v>
      </c>
      <c s="314" t="s">
        <v>2394</v>
      </c>
      <c s="314" t="s">
        <v>2395</v>
      </c>
      <c s="314" t="s">
        <v>2396</v>
      </c>
      <c s="314" t="s">
        <v>2397</v>
      </c>
      <c s="314" t="s">
        <v>2398</v>
      </c>
      <c s="314" t="s">
        <v>2399</v>
      </c>
      <c s="314" t="s">
        <v>2846</v>
      </c>
      <c s="314" t="s">
        <v>2400</v>
      </c>
      <c s="314" t="s">
        <v>2401</v>
      </c>
      <c s="314" t="s">
        <v>2847</v>
      </c>
      <c s="314" t="s">
        <v>568</v>
      </c>
    </row>
    <row r="2" spans="1:31" ht="12.75">
      <c r="A2" s="311" t="s">
        <v>388</v>
      </c>
      <c s="311" t="s">
        <v>389</v>
      </c>
      <c s="311"/>
      <c s="311" t="s">
        <v>388</v>
      </c>
      <c s="315" t="s">
        <v>136</v>
      </c>
      <c s="311" t="s">
        <v>388</v>
      </c>
      <c s="315" t="s">
        <v>2403</v>
      </c>
      <c s="314" t="s">
        <v>3959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47879809</v>
      </c>
    </row>
    <row r="3" spans="1:31" ht="12.75">
      <c r="A3" s="311" t="s">
        <v>390</v>
      </c>
      <c s="311" t="s">
        <v>391</v>
      </c>
      <c s="311"/>
      <c s="311" t="s">
        <v>445</v>
      </c>
      <c s="315" t="s">
        <v>137</v>
      </c>
      <c s="311" t="s">
        <v>388</v>
      </c>
      <c s="315" t="s">
        <v>2404</v>
      </c>
      <c s="314" t="s">
        <v>3960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1</v>
      </c>
      <c s="314">
        <v>47879815</v>
      </c>
    </row>
    <row r="4" spans="1:31" ht="12.75">
      <c r="A4" s="311" t="s">
        <v>392</v>
      </c>
      <c s="311" t="s">
        <v>393</v>
      </c>
      <c s="311"/>
      <c s="317" t="s">
        <v>445</v>
      </c>
      <c s="315" t="s">
        <v>544</v>
      </c>
      <c s="311" t="s">
        <v>388</v>
      </c>
      <c s="315" t="s">
        <v>2405</v>
      </c>
      <c s="314" t="s">
        <v>3961</v>
      </c>
      <c s="316">
        <v>13</v>
      </c>
      <c s="316">
        <v>2</v>
      </c>
      <c s="316">
        <v>1</v>
      </c>
      <c s="316">
        <v>0</v>
      </c>
      <c s="316">
        <v>1</v>
      </c>
      <c s="316">
        <v>0</v>
      </c>
      <c s="316">
        <v>4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4</v>
      </c>
      <c s="314">
        <v>47879755190002</v>
      </c>
    </row>
    <row r="5" spans="1:31" ht="12.75">
      <c r="A5" s="311" t="s">
        <v>394</v>
      </c>
      <c s="311" t="s">
        <v>395</v>
      </c>
      <c s="311"/>
      <c s="317" t="s">
        <v>445</v>
      </c>
      <c s="315" t="s">
        <v>138</v>
      </c>
      <c s="311" t="s">
        <v>388</v>
      </c>
      <c s="315" t="s">
        <v>2406</v>
      </c>
      <c s="314" t="s">
        <v>3962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3</v>
      </c>
      <c s="314">
        <v>47879198</v>
      </c>
    </row>
    <row r="6" spans="1:31" ht="12.75">
      <c r="A6" s="311" t="s">
        <v>396</v>
      </c>
      <c s="311" t="s">
        <v>397</v>
      </c>
      <c s="311"/>
      <c s="317" t="s">
        <v>445</v>
      </c>
      <c s="315" t="s">
        <v>139</v>
      </c>
      <c s="311" t="s">
        <v>388</v>
      </c>
      <c s="315" t="s">
        <v>2407</v>
      </c>
      <c s="314" t="s">
        <v>3963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4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8</v>
      </c>
      <c s="314">
        <v>47879784</v>
      </c>
    </row>
    <row r="7" spans="1:31" ht="12.75">
      <c r="A7" s="311" t="s">
        <v>398</v>
      </c>
      <c s="311" t="s">
        <v>399</v>
      </c>
      <c s="311"/>
      <c s="317"/>
      <c s="315" t="s">
        <v>135</v>
      </c>
      <c s="311" t="s">
        <v>388</v>
      </c>
      <c s="315" t="s">
        <v>2408</v>
      </c>
      <c s="314" t="s">
        <v>3964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10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7</v>
      </c>
      <c s="316">
        <v>7</v>
      </c>
      <c s="316">
        <v>0</v>
      </c>
      <c s="316">
        <v>10</v>
      </c>
      <c s="314">
        <v>47879519</v>
      </c>
    </row>
    <row r="8" spans="1:31" ht="12.75">
      <c r="A8" s="311" t="s">
        <v>400</v>
      </c>
      <c s="311" t="s">
        <v>401</v>
      </c>
      <c s="311"/>
      <c s="317"/>
      <c s="315" t="s">
        <v>133</v>
      </c>
      <c s="311" t="s">
        <v>388</v>
      </c>
      <c s="315" t="s">
        <v>2409</v>
      </c>
      <c s="314" t="s">
        <v>3965</v>
      </c>
      <c s="316">
        <v>5</v>
      </c>
      <c s="316">
        <v>1</v>
      </c>
      <c s="316">
        <v>3</v>
      </c>
      <c s="316">
        <v>1</v>
      </c>
      <c s="316">
        <v>2</v>
      </c>
      <c s="316">
        <v>0</v>
      </c>
      <c s="316">
        <v>27</v>
      </c>
      <c s="316">
        <v>3</v>
      </c>
      <c s="316">
        <v>0</v>
      </c>
      <c s="316">
        <v>1</v>
      </c>
      <c s="316">
        <v>4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17</v>
      </c>
      <c s="316">
        <v>17</v>
      </c>
      <c s="316">
        <v>0</v>
      </c>
      <c s="316">
        <v>18</v>
      </c>
      <c s="314">
        <v>54000605</v>
      </c>
    </row>
    <row r="9" spans="1:31" ht="12.75">
      <c r="A9" s="311" t="s">
        <v>402</v>
      </c>
      <c s="311" t="s">
        <v>403</v>
      </c>
      <c s="311"/>
      <c s="317" t="s">
        <v>445</v>
      </c>
      <c s="315" t="s">
        <v>590</v>
      </c>
      <c s="311" t="s">
        <v>388</v>
      </c>
      <c s="315" t="s">
        <v>2410</v>
      </c>
      <c s="314" t="s">
        <v>3966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31</v>
      </c>
      <c s="316">
        <v>2</v>
      </c>
      <c s="316">
        <v>3</v>
      </c>
      <c s="316">
        <v>2</v>
      </c>
      <c s="316">
        <v>3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20</v>
      </c>
      <c s="316">
        <v>20</v>
      </c>
      <c s="316">
        <v>0</v>
      </c>
      <c s="316">
        <v>18</v>
      </c>
      <c s="314">
        <v>47879360</v>
      </c>
    </row>
    <row r="10" spans="1:31" ht="12.75">
      <c r="A10" s="311" t="s">
        <v>404</v>
      </c>
      <c s="311" t="s">
        <v>405</v>
      </c>
      <c s="311"/>
      <c s="317" t="s">
        <v>446</v>
      </c>
      <c s="315" t="s">
        <v>134</v>
      </c>
      <c s="311" t="s">
        <v>388</v>
      </c>
      <c s="315" t="s">
        <v>2411</v>
      </c>
      <c s="314" t="s">
        <v>3967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23</v>
      </c>
      <c s="316">
        <v>2</v>
      </c>
      <c s="316">
        <v>1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16</v>
      </c>
      <c s="316">
        <v>16</v>
      </c>
      <c s="316">
        <v>0</v>
      </c>
      <c s="316">
        <v>13</v>
      </c>
      <c s="314">
        <v>77580539</v>
      </c>
    </row>
    <row r="11" spans="1:31" ht="12.75">
      <c r="A11" s="311" t="s">
        <v>406</v>
      </c>
      <c s="311" t="s">
        <v>407</v>
      </c>
      <c s="311"/>
      <c s="311" t="s">
        <v>390</v>
      </c>
      <c s="315" t="s">
        <v>140</v>
      </c>
      <c s="311" t="s">
        <v>390</v>
      </c>
      <c s="315" t="s">
        <v>2412</v>
      </c>
      <c s="314" t="s">
        <v>3968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46065200</v>
      </c>
    </row>
    <row r="12" spans="1:31" ht="12.75">
      <c r="A12" s="311" t="s">
        <v>408</v>
      </c>
      <c s="311" t="s">
        <v>409</v>
      </c>
      <c s="311"/>
      <c r="E12" s="318" t="s">
        <v>143</v>
      </c>
      <c s="311" t="s">
        <v>390</v>
      </c>
      <c s="315" t="s">
        <v>2413</v>
      </c>
      <c s="314" t="s">
        <v>3969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46067363</v>
      </c>
    </row>
    <row r="13" spans="1:31" ht="12.75">
      <c r="A13" s="311" t="s">
        <v>410</v>
      </c>
      <c s="311" t="s">
        <v>411</v>
      </c>
      <c s="311"/>
      <c r="E13" s="315" t="s">
        <v>141</v>
      </c>
      <c s="311" t="s">
        <v>390</v>
      </c>
      <c s="315" t="s">
        <v>2414</v>
      </c>
      <c s="314" t="s">
        <v>3970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1</v>
      </c>
      <c s="314">
        <v>46065172</v>
      </c>
    </row>
    <row r="14" spans="1:31" ht="12.75">
      <c r="A14" s="311" t="s">
        <v>412</v>
      </c>
      <c s="311" t="s">
        <v>413</v>
      </c>
      <c s="311"/>
      <c r="E14" s="315" t="s">
        <v>142</v>
      </c>
      <c s="311" t="s">
        <v>390</v>
      </c>
      <c s="315" t="s">
        <v>2415</v>
      </c>
      <c s="314" t="s">
        <v>3971</v>
      </c>
      <c s="316">
        <v>13</v>
      </c>
      <c s="316">
        <v>2</v>
      </c>
      <c s="316">
        <v>1</v>
      </c>
      <c s="316">
        <v>0</v>
      </c>
      <c s="316">
        <v>1</v>
      </c>
      <c s="316">
        <v>0</v>
      </c>
      <c s="316">
        <v>4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0</v>
      </c>
      <c s="314">
        <v>46065186</v>
      </c>
    </row>
    <row r="15" spans="1:31" ht="12.75">
      <c r="A15" s="311" t="s">
        <v>414</v>
      </c>
      <c s="311" t="s">
        <v>415</v>
      </c>
      <c s="311"/>
      <c r="E15" s="315" t="s">
        <v>2416</v>
      </c>
      <c s="311" t="s">
        <v>390</v>
      </c>
      <c s="315" t="s">
        <v>2417</v>
      </c>
      <c s="314" t="s">
        <v>3972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1</v>
      </c>
      <c s="314">
        <v>46065192190001</v>
      </c>
    </row>
    <row r="16" spans="1:31" ht="12.75">
      <c r="A16" s="311" t="s">
        <v>416</v>
      </c>
      <c s="311" t="s">
        <v>417</v>
      </c>
      <c s="311"/>
      <c r="E16" s="315" t="s">
        <v>818</v>
      </c>
      <c s="311" t="s">
        <v>390</v>
      </c>
      <c s="315" t="s">
        <v>2418</v>
      </c>
      <c s="314" t="s">
        <v>3973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46065217</v>
      </c>
    </row>
    <row r="17" spans="1:31" ht="12.75">
      <c r="A17" s="311" t="s">
        <v>418</v>
      </c>
      <c s="311" t="s">
        <v>419</v>
      </c>
      <c s="311"/>
      <c r="E17" s="315" t="s">
        <v>754</v>
      </c>
      <c s="311" t="s">
        <v>390</v>
      </c>
      <c s="315" t="s">
        <v>2419</v>
      </c>
      <c s="314" t="s">
        <v>3974</v>
      </c>
      <c s="316">
        <v>5</v>
      </c>
      <c s="316">
        <v>2</v>
      </c>
      <c s="316">
        <v>2</v>
      </c>
      <c s="316">
        <v>1</v>
      </c>
      <c s="316">
        <v>1</v>
      </c>
      <c s="316">
        <v>0</v>
      </c>
      <c s="316">
        <v>11</v>
      </c>
      <c s="316">
        <v>1</v>
      </c>
      <c s="316">
        <v>1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4</v>
      </c>
      <c s="314">
        <v>46067914</v>
      </c>
    </row>
    <row r="18" spans="1:31" ht="12.75">
      <c r="A18" s="311" t="s">
        <v>420</v>
      </c>
      <c s="311" t="s">
        <v>421</v>
      </c>
      <c s="311"/>
      <c s="317" t="s">
        <v>445</v>
      </c>
      <c s="315" t="s">
        <v>755</v>
      </c>
      <c s="311" t="s">
        <v>390</v>
      </c>
      <c s="315" t="s">
        <v>2420</v>
      </c>
      <c s="314" t="s">
        <v>3975</v>
      </c>
      <c s="316">
        <v>5</v>
      </c>
      <c s="316">
        <v>2</v>
      </c>
      <c s="316">
        <v>2</v>
      </c>
      <c s="316">
        <v>1</v>
      </c>
      <c s="316">
        <v>1</v>
      </c>
      <c s="316">
        <v>0</v>
      </c>
      <c s="316">
        <v>9</v>
      </c>
      <c s="316">
        <v>1</v>
      </c>
      <c s="316">
        <v>0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2</v>
      </c>
      <c s="314">
        <v>1849602</v>
      </c>
    </row>
    <row r="19" spans="1:31" ht="12.75">
      <c r="A19" s="311" t="s">
        <v>422</v>
      </c>
      <c s="311" t="s">
        <v>423</v>
      </c>
      <c s="311"/>
      <c s="317" t="s">
        <v>445</v>
      </c>
      <c s="315" t="s">
        <v>144</v>
      </c>
      <c s="311" t="s">
        <v>390</v>
      </c>
      <c s="315" t="s">
        <v>2421</v>
      </c>
      <c s="314" t="s">
        <v>3976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57123969</v>
      </c>
    </row>
    <row r="20" spans="1:31" ht="12.75">
      <c r="A20" s="311" t="s">
        <v>424</v>
      </c>
      <c s="311" t="s">
        <v>425</v>
      </c>
      <c s="311"/>
      <c s="317" t="s">
        <v>446</v>
      </c>
      <c s="315" t="s">
        <v>448</v>
      </c>
      <c s="311" t="s">
        <v>390</v>
      </c>
      <c s="315" t="s">
        <v>2422</v>
      </c>
      <c s="314" t="s">
        <v>3977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4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1</v>
      </c>
      <c s="314">
        <v>57124058</v>
      </c>
    </row>
    <row r="21" spans="1:31" ht="12.75">
      <c r="A21" s="311" t="s">
        <v>426</v>
      </c>
      <c s="311" t="s">
        <v>427</v>
      </c>
      <c s="311"/>
      <c s="311" t="s">
        <v>392</v>
      </c>
      <c s="315" t="s">
        <v>145</v>
      </c>
      <c s="311" t="s">
        <v>392</v>
      </c>
      <c s="315" t="s">
        <v>2423</v>
      </c>
      <c s="314" t="s">
        <v>3978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1</v>
      </c>
      <c s="316">
        <v>1</v>
      </c>
      <c s="314">
        <v>22783758</v>
      </c>
    </row>
    <row r="22" spans="1:31" ht="12.75">
      <c r="A22" s="311" t="s">
        <v>428</v>
      </c>
      <c s="311" t="s">
        <v>429</v>
      </c>
      <c s="311"/>
      <c s="317" t="s">
        <v>445</v>
      </c>
      <c s="315" t="s">
        <v>146</v>
      </c>
      <c s="311" t="s">
        <v>392</v>
      </c>
      <c s="315" t="s">
        <v>2424</v>
      </c>
      <c s="314" t="s">
        <v>3979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2</v>
      </c>
      <c s="316">
        <v>2</v>
      </c>
      <c s="314">
        <v>22783741</v>
      </c>
    </row>
    <row r="23" spans="1:31" ht="12.75">
      <c r="A23" s="311" t="s">
        <v>430</v>
      </c>
      <c s="311" t="s">
        <v>431</v>
      </c>
      <c s="311"/>
      <c r="E23" s="315" t="s">
        <v>147</v>
      </c>
      <c s="311" t="s">
        <v>392</v>
      </c>
      <c s="315" t="s">
        <v>2425</v>
      </c>
      <c s="314" t="s">
        <v>3980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2</v>
      </c>
      <c s="316">
        <v>0</v>
      </c>
      <c s="314">
        <v>22783959</v>
      </c>
    </row>
    <row r="24" spans="1:31" ht="12.75">
      <c r="A24" s="311" t="s">
        <v>432</v>
      </c>
      <c s="311" t="s">
        <v>433</v>
      </c>
      <c s="311"/>
      <c s="317" t="s">
        <v>445</v>
      </c>
      <c s="315" t="s">
        <v>148</v>
      </c>
      <c s="311" t="s">
        <v>392</v>
      </c>
      <c s="315" t="s">
        <v>2426</v>
      </c>
      <c s="314" t="s">
        <v>3981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2</v>
      </c>
      <c s="316">
        <v>0</v>
      </c>
      <c s="314">
        <v>53993024</v>
      </c>
    </row>
    <row r="25" spans="1:31" ht="12.75">
      <c r="A25" s="311" t="s">
        <v>434</v>
      </c>
      <c s="311" t="s">
        <v>435</v>
      </c>
      <c s="311"/>
      <c s="317" t="s">
        <v>445</v>
      </c>
      <c s="315" t="s">
        <v>149</v>
      </c>
      <c s="311" t="s">
        <v>392</v>
      </c>
      <c s="315" t="s">
        <v>2427</v>
      </c>
      <c s="314" t="s">
        <v>3982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3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2</v>
      </c>
      <c s="316">
        <v>3</v>
      </c>
      <c s="314">
        <v>22783735</v>
      </c>
    </row>
    <row r="26" spans="1:31" ht="12.75">
      <c r="A26" s="311" t="s">
        <v>436</v>
      </c>
      <c s="311" t="s">
        <v>437</v>
      </c>
      <c s="311"/>
      <c s="317" t="s">
        <v>445</v>
      </c>
      <c s="315" t="s">
        <v>150</v>
      </c>
      <c s="311" t="s">
        <v>392</v>
      </c>
      <c s="315" t="s">
        <v>2428</v>
      </c>
      <c s="314" t="s">
        <v>3983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2</v>
      </c>
      <c s="316">
        <v>2</v>
      </c>
      <c s="314">
        <v>10586076</v>
      </c>
    </row>
    <row r="27" spans="1:31" ht="12.75">
      <c r="A27" s="311" t="s">
        <v>438</v>
      </c>
      <c s="311" t="s">
        <v>439</v>
      </c>
      <c s="311"/>
      <c s="317" t="s">
        <v>445</v>
      </c>
      <c s="315" t="s">
        <v>591</v>
      </c>
      <c s="311" t="s">
        <v>392</v>
      </c>
      <c s="315" t="s">
        <v>2429</v>
      </c>
      <c s="314" t="s">
        <v>3984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11</v>
      </c>
      <c s="316">
        <v>1</v>
      </c>
      <c s="316">
        <v>1</v>
      </c>
      <c s="316">
        <v>0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7</v>
      </c>
      <c s="316">
        <v>0</v>
      </c>
      <c s="316">
        <v>7</v>
      </c>
      <c s="316">
        <v>8</v>
      </c>
      <c s="314">
        <v>64629014</v>
      </c>
    </row>
    <row r="28" spans="1:31" ht="12.75">
      <c r="A28" s="311" t="s">
        <v>440</v>
      </c>
      <c s="311" t="s">
        <v>441</v>
      </c>
      <c s="311"/>
      <c s="317" t="s">
        <v>445</v>
      </c>
      <c s="315" t="s">
        <v>595</v>
      </c>
      <c s="311" t="s">
        <v>392</v>
      </c>
      <c s="315" t="s">
        <v>2430</v>
      </c>
      <c s="314" t="s">
        <v>3985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10</v>
      </c>
      <c s="316">
        <v>1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0</v>
      </c>
      <c s="316">
        <v>6</v>
      </c>
      <c s="316">
        <v>6</v>
      </c>
      <c s="314">
        <v>22784031</v>
      </c>
    </row>
    <row r="29" spans="1:31" ht="12.75">
      <c r="A29" s="311" t="s">
        <v>442</v>
      </c>
      <c s="311" t="s">
        <v>443</v>
      </c>
      <c s="311"/>
      <c s="317" t="s">
        <v>445</v>
      </c>
      <c s="315" t="s">
        <v>592</v>
      </c>
      <c s="311" t="s">
        <v>392</v>
      </c>
      <c s="315" t="s">
        <v>2431</v>
      </c>
      <c s="314" t="s">
        <v>3986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6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0</v>
      </c>
      <c s="316">
        <v>5</v>
      </c>
      <c s="316">
        <v>5</v>
      </c>
      <c s="314">
        <v>22780234</v>
      </c>
    </row>
    <row r="30" spans="4:31" ht="12.75">
      <c r="D30" s="317" t="s">
        <v>445</v>
      </c>
      <c s="315" t="s">
        <v>593</v>
      </c>
      <c s="311" t="s">
        <v>392</v>
      </c>
      <c s="315" t="s">
        <v>2432</v>
      </c>
      <c s="314" t="s">
        <v>3987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6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0</v>
      </c>
      <c s="316">
        <v>4</v>
      </c>
      <c s="316">
        <v>6</v>
      </c>
      <c s="314">
        <v>57124779</v>
      </c>
    </row>
    <row r="31" spans="4:31" ht="12.75">
      <c r="D31" s="317" t="s">
        <v>446</v>
      </c>
      <c s="315" t="s">
        <v>594</v>
      </c>
      <c s="311" t="s">
        <v>392</v>
      </c>
      <c s="315" t="s">
        <v>2433</v>
      </c>
      <c s="314" t="s">
        <v>3988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9</v>
      </c>
      <c s="316">
        <v>1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0</v>
      </c>
      <c s="316">
        <v>6</v>
      </c>
      <c s="316">
        <v>6</v>
      </c>
      <c s="314">
        <v>22784048</v>
      </c>
    </row>
    <row r="32" spans="4:31" ht="12.75">
      <c r="D32" s="311" t="s">
        <v>394</v>
      </c>
      <c s="315" t="s">
        <v>151</v>
      </c>
      <c s="311" t="s">
        <v>394</v>
      </c>
      <c s="315" t="s">
        <v>2434</v>
      </c>
      <c s="314" t="s">
        <v>576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57124118</v>
      </c>
    </row>
    <row r="33" spans="5:31" ht="12.75">
      <c r="E33" s="315" t="s">
        <v>152</v>
      </c>
      <c s="311" t="s">
        <v>394</v>
      </c>
      <c s="315" t="s">
        <v>2435</v>
      </c>
      <c s="314" t="s">
        <v>577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0</v>
      </c>
      <c s="314">
        <v>57124101</v>
      </c>
    </row>
    <row r="34" spans="4:31" ht="12.75">
      <c r="D34" s="317" t="s">
        <v>445</v>
      </c>
      <c s="315" t="s">
        <v>154</v>
      </c>
      <c s="311" t="s">
        <v>394</v>
      </c>
      <c s="315" t="s">
        <v>2436</v>
      </c>
      <c s="314" t="s">
        <v>578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0</v>
      </c>
      <c s="314">
        <v>57124153</v>
      </c>
    </row>
    <row r="35" spans="4:31" ht="12.75">
      <c r="D35" s="317" t="s">
        <v>445</v>
      </c>
      <c s="315" t="s">
        <v>153</v>
      </c>
      <c s="311" t="s">
        <v>394</v>
      </c>
      <c s="315" t="s">
        <v>2437</v>
      </c>
      <c s="314" t="s">
        <v>575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7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7</v>
      </c>
      <c s="314">
        <v>30565745</v>
      </c>
    </row>
    <row r="36" spans="4:31" ht="12.75">
      <c r="D36" s="317" t="s">
        <v>446</v>
      </c>
      <c s="315" t="s">
        <v>596</v>
      </c>
      <c s="311" t="s">
        <v>394</v>
      </c>
      <c s="315" t="s">
        <v>2438</v>
      </c>
      <c s="314" t="s">
        <v>574</v>
      </c>
      <c s="316">
        <v>5</v>
      </c>
      <c s="316">
        <v>2</v>
      </c>
      <c s="316">
        <v>2</v>
      </c>
      <c s="316">
        <v>1</v>
      </c>
      <c s="316">
        <v>1</v>
      </c>
      <c s="316">
        <v>0</v>
      </c>
      <c s="316">
        <v>12</v>
      </c>
      <c s="316">
        <v>1</v>
      </c>
      <c s="316">
        <v>2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11</v>
      </c>
      <c s="314">
        <v>57124302</v>
      </c>
    </row>
    <row r="37" spans="4:31" ht="12.75">
      <c r="D37" s="311" t="s">
        <v>396</v>
      </c>
      <c s="315" t="s">
        <v>156</v>
      </c>
      <c s="311" t="s">
        <v>396</v>
      </c>
      <c s="315" t="s">
        <v>2439</v>
      </c>
      <c s="314" t="s">
        <v>3989</v>
      </c>
      <c s="316">
        <v>13</v>
      </c>
      <c s="316">
        <v>2</v>
      </c>
      <c s="316">
        <v>1</v>
      </c>
      <c s="316">
        <v>0</v>
      </c>
      <c s="316">
        <v>1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3</v>
      </c>
      <c s="314">
        <v>1641787</v>
      </c>
    </row>
    <row r="38" spans="4:31" ht="12.75">
      <c r="D38" s="317" t="s">
        <v>445</v>
      </c>
      <c s="315" t="s">
        <v>164</v>
      </c>
      <c s="311" t="s">
        <v>396</v>
      </c>
      <c s="315" t="s">
        <v>2440</v>
      </c>
      <c s="314" t="s">
        <v>3990</v>
      </c>
      <c s="316">
        <v>13</v>
      </c>
      <c s="316">
        <v>2</v>
      </c>
      <c s="316">
        <v>1</v>
      </c>
      <c s="316">
        <v>0</v>
      </c>
      <c s="316">
        <v>1</v>
      </c>
      <c s="316">
        <v>0</v>
      </c>
      <c s="316">
        <v>6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6</v>
      </c>
      <c s="314">
        <v>34254692</v>
      </c>
    </row>
    <row r="39" spans="4:31" ht="12.75">
      <c r="D39" s="317" t="s">
        <v>445</v>
      </c>
      <c s="315" t="s">
        <v>160</v>
      </c>
      <c s="311" t="s">
        <v>396</v>
      </c>
      <c s="315" t="s">
        <v>2441</v>
      </c>
      <c s="314" t="s">
        <v>3991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2</v>
      </c>
      <c s="314">
        <v>53996941</v>
      </c>
    </row>
    <row r="40" spans="4:31" ht="12.75">
      <c r="D40" s="317" t="s">
        <v>445</v>
      </c>
      <c s="315" t="s">
        <v>159</v>
      </c>
      <c s="311" t="s">
        <v>396</v>
      </c>
      <c s="315" t="s">
        <v>2442</v>
      </c>
      <c s="314" t="s">
        <v>3992</v>
      </c>
      <c s="316">
        <v>13</v>
      </c>
      <c s="316">
        <v>2</v>
      </c>
      <c s="316">
        <v>1</v>
      </c>
      <c s="316">
        <v>0</v>
      </c>
      <c s="316">
        <v>1</v>
      </c>
      <c s="316">
        <v>0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3</v>
      </c>
      <c s="314">
        <v>53996407</v>
      </c>
    </row>
    <row r="41" spans="4:31" ht="12.75">
      <c r="D41" s="317" t="s">
        <v>445</v>
      </c>
      <c s="315" t="s">
        <v>610</v>
      </c>
      <c s="311" t="s">
        <v>396</v>
      </c>
      <c s="315" t="s">
        <v>2443</v>
      </c>
      <c s="314" t="s">
        <v>3993</v>
      </c>
      <c s="316">
        <v>13</v>
      </c>
      <c s="316">
        <v>1</v>
      </c>
      <c s="316">
        <v>1</v>
      </c>
      <c s="316">
        <v>0</v>
      </c>
      <c s="316">
        <v>1</v>
      </c>
      <c s="316">
        <v>0</v>
      </c>
      <c s="316">
        <v>8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6</v>
      </c>
      <c s="314">
        <v>52022703</v>
      </c>
    </row>
    <row r="42" spans="4:31" ht="12.75">
      <c r="D42" s="317" t="s">
        <v>445</v>
      </c>
      <c s="315" t="s">
        <v>162</v>
      </c>
      <c s="311" t="s">
        <v>396</v>
      </c>
      <c s="315" t="s">
        <v>2444</v>
      </c>
      <c s="314" t="s">
        <v>3994</v>
      </c>
      <c s="316">
        <v>13</v>
      </c>
      <c s="316">
        <v>2</v>
      </c>
      <c s="316">
        <v>1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1</v>
      </c>
      <c s="314">
        <v>52023163</v>
      </c>
    </row>
    <row r="43" spans="4:31" ht="12.75">
      <c r="D43" s="317" t="s">
        <v>445</v>
      </c>
      <c s="315" t="s">
        <v>163</v>
      </c>
      <c s="311" t="s">
        <v>396</v>
      </c>
      <c s="315" t="s">
        <v>2445</v>
      </c>
      <c s="314" t="s">
        <v>3995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3</v>
      </c>
      <c s="314">
        <v>52023097</v>
      </c>
    </row>
    <row r="44" spans="4:31" ht="12.75">
      <c r="D44" s="317" t="s">
        <v>445</v>
      </c>
      <c s="315" t="s">
        <v>165</v>
      </c>
      <c s="311" t="s">
        <v>396</v>
      </c>
      <c s="315" t="s">
        <v>2446</v>
      </c>
      <c s="314" t="s">
        <v>3996</v>
      </c>
      <c s="316">
        <v>13</v>
      </c>
      <c s="316">
        <v>2</v>
      </c>
      <c s="316">
        <v>1</v>
      </c>
      <c s="316">
        <v>0</v>
      </c>
      <c s="316">
        <v>1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5</v>
      </c>
      <c s="314">
        <v>53996525</v>
      </c>
    </row>
    <row r="45" spans="4:31" ht="12.75">
      <c r="D45" s="317" t="s">
        <v>445</v>
      </c>
      <c s="315" t="s">
        <v>166</v>
      </c>
      <c s="311" t="s">
        <v>396</v>
      </c>
      <c s="315" t="s">
        <v>2447</v>
      </c>
      <c s="314" t="s">
        <v>3997</v>
      </c>
      <c s="316">
        <v>5</v>
      </c>
      <c s="316">
        <v>2</v>
      </c>
      <c s="316">
        <v>2</v>
      </c>
      <c s="316">
        <v>1</v>
      </c>
      <c s="316">
        <v>1</v>
      </c>
      <c s="316">
        <v>0</v>
      </c>
      <c s="316">
        <v>5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16</v>
      </c>
      <c s="314">
        <v>53996749</v>
      </c>
    </row>
    <row r="46" spans="4:31" ht="12.75">
      <c r="D46" s="317" t="s">
        <v>445</v>
      </c>
      <c s="315" t="s">
        <v>157</v>
      </c>
      <c s="311" t="s">
        <v>396</v>
      </c>
      <c s="315" t="s">
        <v>2448</v>
      </c>
      <c s="314" t="s">
        <v>3998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4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7</v>
      </c>
      <c s="314">
        <v>52023281</v>
      </c>
    </row>
    <row r="47" spans="4:31" ht="12.75">
      <c r="D47" s="317" t="s">
        <v>445</v>
      </c>
      <c s="315" t="s">
        <v>155</v>
      </c>
      <c s="311" t="s">
        <v>396</v>
      </c>
      <c s="315" t="s">
        <v>2449</v>
      </c>
      <c s="314" t="s">
        <v>3999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3</v>
      </c>
      <c s="314">
        <v>53996672</v>
      </c>
    </row>
    <row r="48" spans="4:31" ht="12.75">
      <c r="D48" s="317" t="s">
        <v>445</v>
      </c>
      <c s="315" t="s">
        <v>161</v>
      </c>
      <c s="311" t="s">
        <v>396</v>
      </c>
      <c s="315" t="s">
        <v>2450</v>
      </c>
      <c s="314" t="s">
        <v>4000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10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7</v>
      </c>
      <c s="314">
        <v>52023039</v>
      </c>
    </row>
    <row r="49" spans="4:31" ht="12.75">
      <c r="D49" s="317" t="s">
        <v>445</v>
      </c>
      <c s="315" t="s">
        <v>597</v>
      </c>
      <c s="311" t="s">
        <v>396</v>
      </c>
      <c s="315" t="s">
        <v>2451</v>
      </c>
      <c s="318" t="s">
        <v>4001</v>
      </c>
      <c s="316">
        <v>5</v>
      </c>
      <c s="316">
        <v>1</v>
      </c>
      <c s="316">
        <v>3</v>
      </c>
      <c s="316">
        <v>1</v>
      </c>
      <c s="316">
        <v>2</v>
      </c>
      <c s="316">
        <v>0</v>
      </c>
      <c s="316">
        <v>16</v>
      </c>
      <c s="316">
        <v>0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12</v>
      </c>
      <c s="316">
        <v>12</v>
      </c>
      <c s="316">
        <v>0</v>
      </c>
      <c s="316">
        <v>6</v>
      </c>
      <c s="314">
        <v>52022850</v>
      </c>
    </row>
    <row r="50" spans="4:31" ht="12.75">
      <c r="D50" s="317" t="s">
        <v>445</v>
      </c>
      <c s="315" t="s">
        <v>750</v>
      </c>
      <c s="311" t="s">
        <v>396</v>
      </c>
      <c s="315" t="s">
        <v>2452</v>
      </c>
      <c s="314" t="s">
        <v>4002</v>
      </c>
      <c s="316">
        <v>5</v>
      </c>
      <c s="316">
        <v>1</v>
      </c>
      <c s="316">
        <v>4</v>
      </c>
      <c s="316">
        <v>1</v>
      </c>
      <c s="316">
        <v>3</v>
      </c>
      <c s="316">
        <v>0</v>
      </c>
      <c s="316">
        <v>16</v>
      </c>
      <c s="316">
        <v>0</v>
      </c>
      <c s="316">
        <v>1</v>
      </c>
      <c s="316">
        <v>1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10</v>
      </c>
      <c s="316">
        <v>10</v>
      </c>
      <c s="316">
        <v>0</v>
      </c>
      <c s="316">
        <v>8</v>
      </c>
      <c s="314">
        <v>52023016</v>
      </c>
    </row>
    <row r="51" spans="4:31" ht="12.75">
      <c r="D51" s="317" t="s">
        <v>445</v>
      </c>
      <c s="315" t="s">
        <v>604</v>
      </c>
      <c s="311" t="s">
        <v>396</v>
      </c>
      <c s="315" t="s">
        <v>2453</v>
      </c>
      <c s="314" t="s">
        <v>4003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12</v>
      </c>
      <c s="316">
        <v>0</v>
      </c>
      <c s="316">
        <v>1</v>
      </c>
      <c s="316">
        <v>1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1</v>
      </c>
      <c s="316">
        <v>8</v>
      </c>
      <c s="316">
        <v>8</v>
      </c>
      <c s="316">
        <v>0</v>
      </c>
      <c s="316">
        <v>7</v>
      </c>
      <c s="314">
        <v>52022910</v>
      </c>
    </row>
    <row r="52" spans="5:31" ht="12.75">
      <c r="E52" s="315" t="s">
        <v>598</v>
      </c>
      <c s="311" t="s">
        <v>396</v>
      </c>
      <c s="315" t="s">
        <v>2454</v>
      </c>
      <c s="314" t="s">
        <v>4004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12</v>
      </c>
      <c s="316">
        <v>0</v>
      </c>
      <c s="316">
        <v>1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6</v>
      </c>
      <c s="314">
        <v>52023275</v>
      </c>
    </row>
    <row r="53" spans="5:31" ht="12.75">
      <c r="E53" s="315" t="s">
        <v>599</v>
      </c>
      <c s="311" t="s">
        <v>396</v>
      </c>
      <c s="315" t="s">
        <v>2455</v>
      </c>
      <c s="314" t="s">
        <v>4005</v>
      </c>
      <c s="316">
        <v>5</v>
      </c>
      <c s="316">
        <v>1</v>
      </c>
      <c s="316">
        <v>3</v>
      </c>
      <c s="316">
        <v>1</v>
      </c>
      <c s="316">
        <v>2</v>
      </c>
      <c s="316">
        <v>0</v>
      </c>
      <c s="316">
        <v>24</v>
      </c>
      <c s="316">
        <v>0</v>
      </c>
      <c s="316">
        <v>2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15</v>
      </c>
      <c s="316">
        <v>15</v>
      </c>
      <c s="316">
        <v>0</v>
      </c>
      <c s="316">
        <v>13</v>
      </c>
      <c s="314">
        <v>52023045</v>
      </c>
    </row>
    <row r="54" spans="5:31" ht="12.75">
      <c r="E54" s="315" t="s">
        <v>605</v>
      </c>
      <c s="311" t="s">
        <v>396</v>
      </c>
      <c s="315" t="s">
        <v>2456</v>
      </c>
      <c s="314" t="s">
        <v>4006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8</v>
      </c>
      <c s="316">
        <v>0</v>
      </c>
      <c s="316">
        <v>1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6</v>
      </c>
      <c s="316">
        <v>6</v>
      </c>
      <c s="316">
        <v>0</v>
      </c>
      <c s="316">
        <v>5</v>
      </c>
      <c s="314">
        <v>52023022</v>
      </c>
    </row>
    <row r="55" spans="5:31" ht="12.75">
      <c r="E55" s="315" t="s">
        <v>606</v>
      </c>
      <c s="311" t="s">
        <v>396</v>
      </c>
      <c s="315" t="s">
        <v>2457</v>
      </c>
      <c s="314" t="s">
        <v>4007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6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3</v>
      </c>
      <c s="314">
        <v>52022873</v>
      </c>
    </row>
    <row r="56" spans="5:31" ht="12.75">
      <c r="E56" s="315" t="s">
        <v>607</v>
      </c>
      <c s="311" t="s">
        <v>396</v>
      </c>
      <c s="315" t="s">
        <v>2458</v>
      </c>
      <c s="314" t="s">
        <v>4008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12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7</v>
      </c>
      <c s="316">
        <v>7</v>
      </c>
      <c s="316">
        <v>0</v>
      </c>
      <c s="316">
        <v>6</v>
      </c>
      <c s="314">
        <v>34278758</v>
      </c>
    </row>
    <row r="57" spans="5:31" ht="12.75">
      <c r="E57" s="315" t="s">
        <v>751</v>
      </c>
      <c s="311" t="s">
        <v>396</v>
      </c>
      <c s="315" t="s">
        <v>2459</v>
      </c>
      <c s="314" t="s">
        <v>4009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12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3</v>
      </c>
      <c s="314">
        <v>52022962</v>
      </c>
    </row>
    <row r="58" spans="5:31" ht="12.75">
      <c r="E58" s="315" t="s">
        <v>608</v>
      </c>
      <c s="311" t="s">
        <v>396</v>
      </c>
      <c s="315" t="s">
        <v>2460</v>
      </c>
      <c s="314" t="s">
        <v>4010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12</v>
      </c>
      <c s="316">
        <v>0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7</v>
      </c>
      <c s="316">
        <v>7</v>
      </c>
      <c s="316">
        <v>0</v>
      </c>
      <c s="316">
        <v>7</v>
      </c>
      <c s="314">
        <v>52022838</v>
      </c>
    </row>
    <row r="59" spans="5:31" ht="12.75">
      <c r="E59" s="315" t="s">
        <v>752</v>
      </c>
      <c s="311" t="s">
        <v>396</v>
      </c>
      <c s="315" t="s">
        <v>2461</v>
      </c>
      <c s="314" t="s">
        <v>4011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6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4</v>
      </c>
      <c s="314">
        <v>53996614</v>
      </c>
    </row>
    <row r="60" spans="5:31" ht="12.75">
      <c r="E60" s="315" t="s">
        <v>609</v>
      </c>
      <c s="311" t="s">
        <v>396</v>
      </c>
      <c s="315" t="s">
        <v>2462</v>
      </c>
      <c s="314" t="s">
        <v>4012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13</v>
      </c>
      <c s="316">
        <v>0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6</v>
      </c>
      <c s="314">
        <v>87153270</v>
      </c>
    </row>
    <row r="61" spans="5:31" ht="12.75">
      <c r="E61" s="315" t="s">
        <v>600</v>
      </c>
      <c s="311" t="s">
        <v>396</v>
      </c>
      <c s="315" t="s">
        <v>2463</v>
      </c>
      <c s="314" t="s">
        <v>4013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12</v>
      </c>
      <c s="316">
        <v>0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7</v>
      </c>
      <c s="316">
        <v>7</v>
      </c>
      <c s="316">
        <v>0</v>
      </c>
      <c s="316">
        <v>6</v>
      </c>
      <c s="314">
        <v>52022761</v>
      </c>
    </row>
    <row r="62" spans="5:31" ht="12.75">
      <c r="E62" s="315" t="s">
        <v>256</v>
      </c>
      <c s="311" t="s">
        <v>396</v>
      </c>
      <c s="315" t="s">
        <v>2464</v>
      </c>
      <c s="314" t="s">
        <v>4014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8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4</v>
      </c>
      <c s="314">
        <v>53996494</v>
      </c>
    </row>
    <row r="63" spans="5:31" ht="12.75">
      <c r="E63" s="315" t="s">
        <v>749</v>
      </c>
      <c s="311" t="s">
        <v>396</v>
      </c>
      <c s="315" t="s">
        <v>2465</v>
      </c>
      <c s="318" t="s">
        <v>4015</v>
      </c>
      <c s="316">
        <v>5</v>
      </c>
      <c s="316">
        <v>1</v>
      </c>
      <c s="316">
        <v>3</v>
      </c>
      <c s="316">
        <v>1</v>
      </c>
      <c s="316">
        <v>2</v>
      </c>
      <c s="316">
        <v>0</v>
      </c>
      <c s="316">
        <v>23</v>
      </c>
      <c s="316">
        <v>0</v>
      </c>
      <c s="316">
        <v>2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1</v>
      </c>
      <c s="316">
        <v>15</v>
      </c>
      <c s="316">
        <v>15</v>
      </c>
      <c s="316">
        <v>0</v>
      </c>
      <c s="316">
        <v>11</v>
      </c>
      <c s="314">
        <v>1641793</v>
      </c>
    </row>
    <row r="64" spans="5:31" ht="12.75">
      <c r="E64" s="315" t="s">
        <v>601</v>
      </c>
      <c s="311" t="s">
        <v>396</v>
      </c>
      <c s="315" t="s">
        <v>2466</v>
      </c>
      <c s="314" t="s">
        <v>4016</v>
      </c>
      <c s="316">
        <v>5</v>
      </c>
      <c s="316">
        <v>1</v>
      </c>
      <c s="316">
        <v>3</v>
      </c>
      <c s="316">
        <v>1</v>
      </c>
      <c s="316">
        <v>2</v>
      </c>
      <c s="316">
        <v>0</v>
      </c>
      <c s="316">
        <v>18</v>
      </c>
      <c s="316">
        <v>0</v>
      </c>
      <c s="316">
        <v>2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14</v>
      </c>
      <c s="316">
        <v>14</v>
      </c>
      <c s="316">
        <v>0</v>
      </c>
      <c s="316">
        <v>9</v>
      </c>
      <c s="314">
        <v>52022749</v>
      </c>
    </row>
    <row r="65" spans="5:31" ht="12.75">
      <c r="E65" s="315" t="s">
        <v>602</v>
      </c>
      <c s="311" t="s">
        <v>396</v>
      </c>
      <c s="315" t="s">
        <v>2467</v>
      </c>
      <c s="318" t="s">
        <v>4017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8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4</v>
      </c>
      <c s="314">
        <v>52023186</v>
      </c>
    </row>
    <row r="66" spans="5:31" ht="12.75">
      <c r="E66" s="315" t="s">
        <v>753</v>
      </c>
      <c s="311" t="s">
        <v>396</v>
      </c>
      <c s="315" t="s">
        <v>2468</v>
      </c>
      <c s="314" t="s">
        <v>4018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12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10</v>
      </c>
      <c s="314">
        <v>57109354</v>
      </c>
    </row>
    <row r="67" spans="5:31" ht="12.75">
      <c r="E67" s="315" t="s">
        <v>158</v>
      </c>
      <c s="311" t="s">
        <v>396</v>
      </c>
      <c s="315" t="s">
        <v>2469</v>
      </c>
      <c s="318" t="s">
        <v>4019</v>
      </c>
      <c s="316">
        <v>5</v>
      </c>
      <c s="316">
        <v>2</v>
      </c>
      <c s="316">
        <v>2</v>
      </c>
      <c s="316">
        <v>1</v>
      </c>
      <c s="316">
        <v>1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9</v>
      </c>
      <c s="314">
        <v>53996399</v>
      </c>
    </row>
    <row r="68" spans="5:31" ht="12.75">
      <c r="E68" s="315" t="s">
        <v>168</v>
      </c>
      <c s="311" t="s">
        <v>396</v>
      </c>
      <c s="315" t="s">
        <v>2470</v>
      </c>
      <c s="314" t="s">
        <v>4020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6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6</v>
      </c>
      <c s="314">
        <v>70335185</v>
      </c>
    </row>
    <row r="69" spans="4:31" ht="12.75">
      <c r="D69" s="317" t="s">
        <v>446</v>
      </c>
      <c s="315" t="s">
        <v>167</v>
      </c>
      <c s="311" t="s">
        <v>396</v>
      </c>
      <c s="315" t="s">
        <v>2471</v>
      </c>
      <c s="318" t="s">
        <v>4021</v>
      </c>
      <c s="316">
        <v>5</v>
      </c>
      <c s="316">
        <v>2</v>
      </c>
      <c s="316">
        <v>2</v>
      </c>
      <c s="316">
        <v>1</v>
      </c>
      <c s="316">
        <v>1</v>
      </c>
      <c s="316">
        <v>0</v>
      </c>
      <c s="316">
        <v>8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3</v>
      </c>
      <c s="314">
        <v>53996815</v>
      </c>
    </row>
    <row r="70" spans="4:31" ht="12.75">
      <c r="D70" s="311" t="s">
        <v>398</v>
      </c>
      <c s="315" t="s">
        <v>170</v>
      </c>
      <c s="311" t="s">
        <v>398</v>
      </c>
      <c s="315" t="s">
        <v>2472</v>
      </c>
      <c s="318" t="s">
        <v>4022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4">
        <v>50467281</v>
      </c>
    </row>
    <row r="71" spans="4:31" ht="12.75">
      <c r="D71" s="317" t="s">
        <v>445</v>
      </c>
      <c s="315" t="s">
        <v>171</v>
      </c>
      <c s="311" t="s">
        <v>398</v>
      </c>
      <c s="315" t="s">
        <v>2473</v>
      </c>
      <c s="318" t="s">
        <v>4023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0</v>
      </c>
      <c s="314">
        <v>50467453</v>
      </c>
    </row>
    <row r="72" spans="4:31" ht="12.75">
      <c r="D72" s="317" t="s">
        <v>445</v>
      </c>
      <c s="315" t="s">
        <v>172</v>
      </c>
      <c s="311" t="s">
        <v>398</v>
      </c>
      <c s="315" t="s">
        <v>2474</v>
      </c>
      <c s="318" t="s">
        <v>4024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0</v>
      </c>
      <c s="314">
        <v>50467275</v>
      </c>
    </row>
    <row r="73" spans="4:31" ht="12.75">
      <c r="D73" s="317" t="s">
        <v>445</v>
      </c>
      <c s="315" t="s">
        <v>174</v>
      </c>
      <c s="311" t="s">
        <v>398</v>
      </c>
      <c s="315" t="s">
        <v>2475</v>
      </c>
      <c s="318" t="s">
        <v>4025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0</v>
      </c>
      <c s="314">
        <v>50467482</v>
      </c>
    </row>
    <row r="74" spans="5:31" ht="12.75">
      <c r="E74" s="315" t="s">
        <v>173</v>
      </c>
      <c s="311" t="s">
        <v>398</v>
      </c>
      <c s="315" t="s">
        <v>2476</v>
      </c>
      <c s="318" t="s">
        <v>4026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2</v>
      </c>
      <c s="314">
        <v>50467252</v>
      </c>
    </row>
    <row r="75" spans="4:31" ht="12.75">
      <c r="D75" s="317" t="s">
        <v>445</v>
      </c>
      <c s="315" t="s">
        <v>175</v>
      </c>
      <c s="311" t="s">
        <v>398</v>
      </c>
      <c s="315" t="s">
        <v>2477</v>
      </c>
      <c s="318" t="s">
        <v>4027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50467335</v>
      </c>
    </row>
    <row r="76" spans="4:31" ht="12.75">
      <c r="D76" s="317" t="s">
        <v>445</v>
      </c>
      <c s="315" t="s">
        <v>611</v>
      </c>
      <c s="311" t="s">
        <v>398</v>
      </c>
      <c s="315" t="s">
        <v>2478</v>
      </c>
      <c s="318" t="s">
        <v>4028</v>
      </c>
      <c s="316">
        <v>5</v>
      </c>
      <c s="316">
        <v>2</v>
      </c>
      <c s="316">
        <v>2</v>
      </c>
      <c s="316">
        <v>1</v>
      </c>
      <c s="316">
        <v>1</v>
      </c>
      <c s="316">
        <v>0</v>
      </c>
      <c s="316">
        <v>13</v>
      </c>
      <c s="316">
        <v>1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10</v>
      </c>
      <c s="316">
        <v>1</v>
      </c>
      <c s="316">
        <v>14</v>
      </c>
      <c s="314">
        <v>2369695</v>
      </c>
    </row>
    <row r="77" spans="4:31" ht="12.75">
      <c r="D77" s="317" t="s">
        <v>445</v>
      </c>
      <c s="315" t="s">
        <v>613</v>
      </c>
      <c s="311" t="s">
        <v>398</v>
      </c>
      <c s="315" t="s">
        <v>2479</v>
      </c>
      <c s="318" t="s">
        <v>4029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6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7</v>
      </c>
      <c s="314">
        <v>50467631</v>
      </c>
    </row>
    <row r="78" spans="4:31" ht="12.75">
      <c r="D78" s="317" t="s">
        <v>445</v>
      </c>
      <c s="315" t="s">
        <v>169</v>
      </c>
      <c s="311" t="s">
        <v>398</v>
      </c>
      <c s="315" t="s">
        <v>2480</v>
      </c>
      <c s="318" t="s">
        <v>4030</v>
      </c>
      <c s="316">
        <v>5</v>
      </c>
      <c s="316">
        <v>2</v>
      </c>
      <c s="316">
        <v>2</v>
      </c>
      <c s="316">
        <v>1</v>
      </c>
      <c s="316">
        <v>1</v>
      </c>
      <c s="316">
        <v>0</v>
      </c>
      <c s="316">
        <v>14</v>
      </c>
      <c s="316">
        <v>1</v>
      </c>
      <c s="316">
        <v>1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7</v>
      </c>
      <c s="314">
        <v>50467507</v>
      </c>
    </row>
    <row r="79" spans="4:31" ht="12.75">
      <c r="D79" s="317" t="s">
        <v>445</v>
      </c>
      <c s="315" t="s">
        <v>612</v>
      </c>
      <c s="311" t="s">
        <v>398</v>
      </c>
      <c s="315" t="s">
        <v>2481</v>
      </c>
      <c s="318" t="s">
        <v>4031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11</v>
      </c>
      <c s="316">
        <v>1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11</v>
      </c>
      <c s="314">
        <v>50467536</v>
      </c>
    </row>
    <row r="80" spans="4:31" ht="12.75">
      <c r="D80" s="317" t="s">
        <v>446</v>
      </c>
      <c s="315" t="s">
        <v>603</v>
      </c>
      <c s="311" t="s">
        <v>398</v>
      </c>
      <c s="315" t="s">
        <v>2482</v>
      </c>
      <c s="318" t="s">
        <v>4032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2</v>
      </c>
      <c s="314">
        <v>50467565</v>
      </c>
    </row>
    <row r="81" spans="4:31" ht="12.75">
      <c r="D81" s="311" t="s">
        <v>400</v>
      </c>
      <c s="315" t="s">
        <v>178</v>
      </c>
      <c s="311" t="s">
        <v>400</v>
      </c>
      <c s="315" t="s">
        <v>2483</v>
      </c>
      <c s="314" t="s">
        <v>4033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54005175</v>
      </c>
    </row>
    <row r="82" spans="5:31" ht="12.75">
      <c r="E82" s="315" t="s">
        <v>180</v>
      </c>
      <c s="311" t="s">
        <v>400</v>
      </c>
      <c s="315" t="s">
        <v>2484</v>
      </c>
      <c s="314" t="s">
        <v>4034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54005933</v>
      </c>
    </row>
    <row r="83" spans="4:31" ht="12.75">
      <c r="D83" s="317" t="s">
        <v>445</v>
      </c>
      <c s="315" t="s">
        <v>179</v>
      </c>
      <c s="311" t="s">
        <v>400</v>
      </c>
      <c s="315" t="s">
        <v>2485</v>
      </c>
      <c s="314" t="s">
        <v>4035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1</v>
      </c>
      <c s="314">
        <v>54005927</v>
      </c>
    </row>
    <row r="84" spans="4:31" ht="12.75">
      <c r="D84" s="317" t="s">
        <v>445</v>
      </c>
      <c s="315" t="s">
        <v>181</v>
      </c>
      <c s="311" t="s">
        <v>400</v>
      </c>
      <c s="315" t="s">
        <v>2486</v>
      </c>
      <c s="314" t="s">
        <v>4036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4">
        <v>54007174</v>
      </c>
    </row>
    <row r="85" spans="4:31" ht="12.75">
      <c r="D85" s="317" t="s">
        <v>445</v>
      </c>
      <c s="315" t="s">
        <v>182</v>
      </c>
      <c s="311" t="s">
        <v>400</v>
      </c>
      <c s="315" t="s">
        <v>2487</v>
      </c>
      <c s="314" t="s">
        <v>4037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1</v>
      </c>
      <c s="314">
        <v>54006252</v>
      </c>
    </row>
    <row r="86" spans="4:31" ht="12.75">
      <c r="D86" s="317" t="s">
        <v>445</v>
      </c>
      <c s="315" t="s">
        <v>177</v>
      </c>
      <c s="311" t="s">
        <v>400</v>
      </c>
      <c s="315" t="s">
        <v>2488</v>
      </c>
      <c s="314" t="s">
        <v>4038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14</v>
      </c>
      <c s="316">
        <v>1</v>
      </c>
      <c s="316">
        <v>1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10</v>
      </c>
      <c s="316">
        <v>10</v>
      </c>
      <c s="316">
        <v>0</v>
      </c>
      <c s="316">
        <v>10</v>
      </c>
      <c s="314">
        <v>54005979</v>
      </c>
    </row>
    <row r="87" spans="4:31" ht="12.75">
      <c r="D87" s="317" t="s">
        <v>446</v>
      </c>
      <c s="315" t="s">
        <v>176</v>
      </c>
      <c s="311" t="s">
        <v>400</v>
      </c>
      <c s="315" t="s">
        <v>2489</v>
      </c>
      <c s="314" t="s">
        <v>4039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11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7</v>
      </c>
      <c s="316">
        <v>7</v>
      </c>
      <c s="316">
        <v>0</v>
      </c>
      <c s="316">
        <v>7</v>
      </c>
      <c s="314">
        <v>54005078</v>
      </c>
    </row>
    <row r="88" spans="4:31" ht="12.75">
      <c r="D88" s="311" t="s">
        <v>402</v>
      </c>
      <c s="315" t="s">
        <v>3847</v>
      </c>
      <c s="311" t="s">
        <v>402</v>
      </c>
      <c s="315" t="s">
        <v>3872</v>
      </c>
      <c s="314" t="s">
        <v>4040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47874798</v>
      </c>
    </row>
    <row r="89" spans="5:31" ht="12.75">
      <c r="E89" s="315" t="s">
        <v>3848</v>
      </c>
      <c s="311" t="s">
        <v>402</v>
      </c>
      <c s="315" t="s">
        <v>3873</v>
      </c>
      <c s="314" t="s">
        <v>4041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3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0</v>
      </c>
      <c s="314">
        <v>47875444</v>
      </c>
    </row>
    <row r="90" spans="4:31" ht="12.75">
      <c r="D90" s="317" t="s">
        <v>445</v>
      </c>
      <c s="315" t="s">
        <v>3849</v>
      </c>
      <c s="311" t="s">
        <v>402</v>
      </c>
      <c s="315" t="s">
        <v>3874</v>
      </c>
      <c s="314" t="s">
        <v>4042</v>
      </c>
      <c s="316">
        <v>13</v>
      </c>
      <c s="316">
        <v>2</v>
      </c>
      <c s="316">
        <v>1</v>
      </c>
      <c s="316">
        <v>0</v>
      </c>
      <c s="316">
        <v>1</v>
      </c>
      <c s="316">
        <v>0</v>
      </c>
      <c s="316">
        <v>12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7</v>
      </c>
      <c s="316">
        <v>7</v>
      </c>
      <c s="316">
        <v>0</v>
      </c>
      <c s="316">
        <v>0</v>
      </c>
      <c s="314">
        <v>47874961</v>
      </c>
    </row>
    <row r="91" spans="4:31" ht="12.75">
      <c r="D91" s="317" t="s">
        <v>445</v>
      </c>
      <c s="315" t="s">
        <v>3850</v>
      </c>
      <c s="311" t="s">
        <v>402</v>
      </c>
      <c s="315" t="s">
        <v>3875</v>
      </c>
      <c s="314" t="s">
        <v>4043</v>
      </c>
      <c s="316">
        <v>13</v>
      </c>
      <c s="316">
        <v>2</v>
      </c>
      <c s="316">
        <v>1</v>
      </c>
      <c s="316">
        <v>0</v>
      </c>
      <c s="316">
        <v>1</v>
      </c>
      <c s="316">
        <v>0</v>
      </c>
      <c s="316">
        <v>9</v>
      </c>
      <c s="316">
        <v>0</v>
      </c>
      <c s="316">
        <v>1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0</v>
      </c>
      <c s="314">
        <v>47874309</v>
      </c>
    </row>
    <row r="92" spans="4:31" ht="12.75">
      <c r="D92" s="317" t="s">
        <v>445</v>
      </c>
      <c s="315" t="s">
        <v>3851</v>
      </c>
      <c s="311" t="s">
        <v>402</v>
      </c>
      <c s="315" t="s">
        <v>3876</v>
      </c>
      <c s="314" t="s">
        <v>4044</v>
      </c>
      <c s="316">
        <v>13</v>
      </c>
      <c s="316">
        <v>2</v>
      </c>
      <c s="316">
        <v>1</v>
      </c>
      <c s="316">
        <v>0</v>
      </c>
      <c s="316">
        <v>1</v>
      </c>
      <c s="316">
        <v>0</v>
      </c>
      <c s="316">
        <v>12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7</v>
      </c>
      <c s="316">
        <v>7</v>
      </c>
      <c s="316">
        <v>0</v>
      </c>
      <c s="316">
        <v>0</v>
      </c>
      <c s="314">
        <v>50463357</v>
      </c>
    </row>
    <row r="93" spans="4:31" ht="12.75">
      <c r="D93" s="317" t="s">
        <v>445</v>
      </c>
      <c s="315" t="s">
        <v>3852</v>
      </c>
      <c s="311" t="s">
        <v>402</v>
      </c>
      <c s="315" t="s">
        <v>3877</v>
      </c>
      <c s="318" t="s">
        <v>4045</v>
      </c>
      <c s="316">
        <v>13</v>
      </c>
      <c s="316">
        <v>2</v>
      </c>
      <c s="316">
        <v>1</v>
      </c>
      <c s="316">
        <v>1</v>
      </c>
      <c s="316">
        <v>0</v>
      </c>
      <c s="316">
        <v>0</v>
      </c>
      <c s="316">
        <v>5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1</v>
      </c>
      <c s="314">
        <v>47874350</v>
      </c>
    </row>
    <row r="94" spans="4:31" ht="12.75">
      <c r="D94" s="317" t="s">
        <v>445</v>
      </c>
      <c s="315" t="s">
        <v>3853</v>
      </c>
      <c s="311" t="s">
        <v>402</v>
      </c>
      <c s="315" t="s">
        <v>3878</v>
      </c>
      <c s="314" t="s">
        <v>4046</v>
      </c>
      <c s="316">
        <v>13</v>
      </c>
      <c s="316">
        <v>2</v>
      </c>
      <c s="316">
        <v>3</v>
      </c>
      <c s="316">
        <v>2</v>
      </c>
      <c s="316">
        <v>1</v>
      </c>
      <c s="316">
        <v>0</v>
      </c>
      <c s="316">
        <v>12</v>
      </c>
      <c s="316">
        <v>0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1</v>
      </c>
      <c s="314">
        <v>47875349</v>
      </c>
    </row>
    <row r="95" spans="4:31" ht="12.75">
      <c r="D95" s="317" t="s">
        <v>445</v>
      </c>
      <c s="315" t="s">
        <v>3854</v>
      </c>
      <c s="311" t="s">
        <v>402</v>
      </c>
      <c s="315" t="s">
        <v>3879</v>
      </c>
      <c s="314" t="s">
        <v>4047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5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0</v>
      </c>
      <c s="314">
        <v>47874427</v>
      </c>
    </row>
    <row r="96" spans="4:31" ht="12.75">
      <c r="D96" s="317" t="s">
        <v>445</v>
      </c>
      <c s="315" t="s">
        <v>3855</v>
      </c>
      <c s="311" t="s">
        <v>402</v>
      </c>
      <c s="315" t="s">
        <v>3880</v>
      </c>
      <c s="314" t="s">
        <v>4048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6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0</v>
      </c>
      <c s="314">
        <v>50463372</v>
      </c>
    </row>
    <row r="97" spans="4:31" ht="12.75">
      <c r="D97" s="317" t="s">
        <v>445</v>
      </c>
      <c s="315" t="s">
        <v>3856</v>
      </c>
      <c s="311" t="s">
        <v>402</v>
      </c>
      <c s="315" t="s">
        <v>3881</v>
      </c>
      <c s="314" t="s">
        <v>4049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47874812</v>
      </c>
    </row>
    <row r="98" spans="4:31" ht="12.75">
      <c r="D98" s="317" t="s">
        <v>445</v>
      </c>
      <c s="319" t="s">
        <v>3857</v>
      </c>
      <c s="311" t="s">
        <v>402</v>
      </c>
      <c s="315" t="s">
        <v>3882</v>
      </c>
      <c s="314" t="s">
        <v>4050</v>
      </c>
      <c s="316">
        <v>13</v>
      </c>
      <c s="316">
        <v>2</v>
      </c>
      <c s="316">
        <v>1</v>
      </c>
      <c s="316">
        <v>0</v>
      </c>
      <c s="316">
        <v>1</v>
      </c>
      <c s="316">
        <v>0</v>
      </c>
      <c s="316">
        <v>12</v>
      </c>
      <c s="316">
        <v>1</v>
      </c>
      <c s="316">
        <v>1</v>
      </c>
      <c s="316">
        <v>1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0</v>
      </c>
      <c s="314">
        <v>47874893</v>
      </c>
    </row>
    <row r="99" spans="4:31" ht="12.75">
      <c r="D99" s="317" t="s">
        <v>445</v>
      </c>
      <c s="319" t="s">
        <v>3858</v>
      </c>
      <c s="311" t="s">
        <v>402</v>
      </c>
      <c s="315" t="s">
        <v>3883</v>
      </c>
      <c s="314" t="s">
        <v>4051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3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0</v>
      </c>
      <c s="314">
        <v>47874485</v>
      </c>
    </row>
    <row r="100" spans="4:31" ht="12.75">
      <c r="D100" s="317" t="s">
        <v>445</v>
      </c>
      <c s="319" t="s">
        <v>3859</v>
      </c>
      <c s="311" t="s">
        <v>402</v>
      </c>
      <c s="315" t="s">
        <v>3884</v>
      </c>
      <c s="314" t="s">
        <v>4052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6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0</v>
      </c>
      <c s="314">
        <v>47875510</v>
      </c>
    </row>
    <row r="101" spans="4:31" ht="12.75">
      <c r="D101" s="317" t="s">
        <v>445</v>
      </c>
      <c s="315" t="s">
        <v>3860</v>
      </c>
      <c s="311" t="s">
        <v>402</v>
      </c>
      <c s="315" t="s">
        <v>3885</v>
      </c>
      <c s="314" t="s">
        <v>4053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4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47875154</v>
      </c>
    </row>
    <row r="102" spans="4:31" ht="12.75">
      <c r="D102" s="317" t="s">
        <v>445</v>
      </c>
      <c s="315" t="s">
        <v>3861</v>
      </c>
      <c s="311" t="s">
        <v>402</v>
      </c>
      <c s="315" t="s">
        <v>3886</v>
      </c>
      <c s="314" t="s">
        <v>4054</v>
      </c>
      <c s="316">
        <v>13</v>
      </c>
      <c s="316">
        <v>2</v>
      </c>
      <c s="316">
        <v>3</v>
      </c>
      <c s="316">
        <v>0</v>
      </c>
      <c s="316">
        <v>3</v>
      </c>
      <c s="316">
        <v>0</v>
      </c>
      <c s="316">
        <v>16</v>
      </c>
      <c s="316">
        <v>1</v>
      </c>
      <c s="316">
        <v>2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10</v>
      </c>
      <c s="316">
        <v>10</v>
      </c>
      <c s="316">
        <v>0</v>
      </c>
      <c s="316">
        <v>0</v>
      </c>
      <c s="314">
        <v>47874887</v>
      </c>
    </row>
    <row r="103" spans="4:31" ht="12.75">
      <c r="D103" s="317"/>
      <c s="315" t="s">
        <v>3862</v>
      </c>
      <c s="311" t="s">
        <v>402</v>
      </c>
      <c s="315" t="s">
        <v>3887</v>
      </c>
      <c s="314" t="s">
        <v>4055</v>
      </c>
      <c s="316">
        <v>13</v>
      </c>
      <c s="316">
        <v>2</v>
      </c>
      <c s="316">
        <v>1</v>
      </c>
      <c s="316">
        <v>0</v>
      </c>
      <c s="316">
        <v>1</v>
      </c>
      <c s="316">
        <v>0</v>
      </c>
      <c s="316">
        <v>32</v>
      </c>
      <c s="316">
        <v>0</v>
      </c>
      <c s="316">
        <v>1</v>
      </c>
      <c s="316">
        <v>1</v>
      </c>
      <c s="316">
        <v>1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32</v>
      </c>
      <c s="316">
        <v>32</v>
      </c>
      <c s="316">
        <v>0</v>
      </c>
      <c s="316">
        <v>0</v>
      </c>
      <c s="314">
        <v>47875496</v>
      </c>
    </row>
    <row r="104" spans="4:31" ht="12.75">
      <c r="D104" s="317"/>
      <c s="315" t="s">
        <v>3863</v>
      </c>
      <c s="311" t="s">
        <v>402</v>
      </c>
      <c s="315" t="s">
        <v>3888</v>
      </c>
      <c s="314" t="s">
        <v>4056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10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0</v>
      </c>
      <c s="314">
        <v>50463426</v>
      </c>
    </row>
    <row r="105" spans="5:31" ht="12.75">
      <c r="E105" s="315" t="s">
        <v>3864</v>
      </c>
      <c s="311" t="s">
        <v>402</v>
      </c>
      <c s="315" t="s">
        <v>3889</v>
      </c>
      <c s="314" t="s">
        <v>4057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12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7</v>
      </c>
      <c s="316">
        <v>6</v>
      </c>
      <c s="316">
        <v>0</v>
      </c>
      <c s="316">
        <v>0</v>
      </c>
      <c s="314">
        <v>50463449</v>
      </c>
    </row>
    <row r="106" spans="5:31" ht="12.75">
      <c r="E106" s="315" t="s">
        <v>3865</v>
      </c>
      <c s="311" t="s">
        <v>402</v>
      </c>
      <c s="315" t="s">
        <v>3890</v>
      </c>
      <c s="314" t="s">
        <v>4058</v>
      </c>
      <c s="316">
        <v>5</v>
      </c>
      <c s="316">
        <v>2</v>
      </c>
      <c s="316">
        <v>4</v>
      </c>
      <c s="316">
        <v>1</v>
      </c>
      <c s="316">
        <v>3</v>
      </c>
      <c s="316">
        <v>0</v>
      </c>
      <c s="316">
        <v>31</v>
      </c>
      <c s="316">
        <v>1</v>
      </c>
      <c s="316">
        <v>2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19</v>
      </c>
      <c s="316">
        <v>19</v>
      </c>
      <c s="316">
        <v>0</v>
      </c>
      <c s="316">
        <v>1</v>
      </c>
      <c s="314">
        <v>50463395</v>
      </c>
    </row>
    <row r="107" spans="4:31" ht="12.75">
      <c r="D107" s="317" t="s">
        <v>445</v>
      </c>
      <c s="315" t="s">
        <v>3866</v>
      </c>
      <c s="311" t="s">
        <v>402</v>
      </c>
      <c s="315" t="s">
        <v>3891</v>
      </c>
      <c s="314" t="s">
        <v>4059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6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1</v>
      </c>
      <c s="314">
        <v>50466229</v>
      </c>
    </row>
    <row r="108" spans="4:31" ht="12.75">
      <c r="D108" s="317" t="s">
        <v>445</v>
      </c>
      <c s="315" t="s">
        <v>3867</v>
      </c>
      <c s="311" t="s">
        <v>402</v>
      </c>
      <c s="315" t="s">
        <v>3892</v>
      </c>
      <c s="314" t="s">
        <v>4060</v>
      </c>
      <c s="316">
        <v>5</v>
      </c>
      <c s="316">
        <v>2</v>
      </c>
      <c s="316">
        <v>3</v>
      </c>
      <c s="316">
        <v>1</v>
      </c>
      <c s="316">
        <v>2</v>
      </c>
      <c s="316">
        <v>0</v>
      </c>
      <c s="316">
        <v>25</v>
      </c>
      <c s="316">
        <v>1</v>
      </c>
      <c s="316">
        <v>1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20</v>
      </c>
      <c s="316">
        <v>14</v>
      </c>
      <c s="316">
        <v>0</v>
      </c>
      <c s="316">
        <v>0</v>
      </c>
      <c s="314">
        <v>47875941</v>
      </c>
    </row>
    <row r="109" spans="4:31" ht="12.75">
      <c r="D109" s="317" t="s">
        <v>445</v>
      </c>
      <c s="315" t="s">
        <v>3868</v>
      </c>
      <c s="311" t="s">
        <v>402</v>
      </c>
      <c s="315" t="s">
        <v>3893</v>
      </c>
      <c s="314" t="s">
        <v>4061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12</v>
      </c>
      <c s="316">
        <v>2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0</v>
      </c>
      <c s="314">
        <v>47875958</v>
      </c>
    </row>
    <row r="110" spans="4:31" ht="12.75">
      <c r="D110" s="317" t="s">
        <v>445</v>
      </c>
      <c s="319" t="s">
        <v>3869</v>
      </c>
      <c s="311" t="s">
        <v>402</v>
      </c>
      <c s="315" t="s">
        <v>3894</v>
      </c>
      <c s="314" t="s">
        <v>4062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12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6</v>
      </c>
      <c s="316">
        <v>0</v>
      </c>
      <c s="316">
        <v>0</v>
      </c>
      <c s="314">
        <v>47875929</v>
      </c>
    </row>
    <row r="111" spans="4:31" ht="12.75">
      <c r="D111" s="317" t="s">
        <v>445</v>
      </c>
      <c s="315" t="s">
        <v>3870</v>
      </c>
      <c s="311" t="s">
        <v>402</v>
      </c>
      <c s="315" t="s">
        <v>3895</v>
      </c>
      <c s="314" t="s">
        <v>4063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14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10</v>
      </c>
      <c s="316">
        <v>10</v>
      </c>
      <c s="316">
        <v>0</v>
      </c>
      <c s="316">
        <v>0</v>
      </c>
      <c s="314">
        <v>50463389</v>
      </c>
    </row>
    <row r="112" spans="4:31" ht="12.75">
      <c r="D112" s="317" t="s">
        <v>446</v>
      </c>
      <c s="315" t="s">
        <v>3871</v>
      </c>
      <c s="311" t="s">
        <v>402</v>
      </c>
      <c s="315" t="s">
        <v>3896</v>
      </c>
      <c s="314" t="s">
        <v>4064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5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0</v>
      </c>
      <c s="314">
        <v>50463455</v>
      </c>
    </row>
    <row r="113" spans="4:31" ht="12.75">
      <c r="D113" s="311" t="s">
        <v>404</v>
      </c>
      <c s="315" t="s">
        <v>2491</v>
      </c>
      <c s="311" t="s">
        <v>404</v>
      </c>
      <c s="315" t="s">
        <v>2492</v>
      </c>
      <c s="314" t="s">
        <v>533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4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1</v>
      </c>
      <c s="316">
        <v>0</v>
      </c>
      <c s="314">
        <v>47878187</v>
      </c>
    </row>
    <row r="114" spans="4:31" ht="12.75">
      <c r="D114" s="317" t="s">
        <v>445</v>
      </c>
      <c s="315" t="s">
        <v>187</v>
      </c>
      <c s="311" t="s">
        <v>404</v>
      </c>
      <c s="315" t="s">
        <v>2493</v>
      </c>
      <c s="314" t="s">
        <v>582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4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1</v>
      </c>
      <c s="314">
        <v>53993076</v>
      </c>
    </row>
    <row r="115" spans="4:31" ht="12.75">
      <c r="D115" s="317" t="s">
        <v>445</v>
      </c>
      <c s="315" t="s">
        <v>189</v>
      </c>
      <c s="311" t="s">
        <v>404</v>
      </c>
      <c s="315" t="s">
        <v>2494</v>
      </c>
      <c s="314" t="s">
        <v>583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6</v>
      </c>
      <c s="316">
        <v>1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2</v>
      </c>
      <c s="314">
        <v>57124590</v>
      </c>
    </row>
    <row r="116" spans="4:31" ht="12.75">
      <c r="D116" s="317" t="s">
        <v>445</v>
      </c>
      <c s="315" t="s">
        <v>188</v>
      </c>
      <c s="311" t="s">
        <v>404</v>
      </c>
      <c s="315" t="s">
        <v>2495</v>
      </c>
      <c s="314" t="s">
        <v>584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4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0</v>
      </c>
      <c s="316">
        <v>3</v>
      </c>
      <c s="316">
        <v>0</v>
      </c>
      <c s="314">
        <v>34277546</v>
      </c>
    </row>
    <row r="117" spans="4:31" ht="12.75">
      <c r="D117" s="317" t="s">
        <v>445</v>
      </c>
      <c s="315" t="s">
        <v>193</v>
      </c>
      <c s="311" t="s">
        <v>404</v>
      </c>
      <c s="315" t="s">
        <v>2496</v>
      </c>
      <c s="314" t="s">
        <v>585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4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0</v>
      </c>
      <c s="316">
        <v>5</v>
      </c>
      <c s="316">
        <v>0</v>
      </c>
      <c s="314">
        <v>57124549</v>
      </c>
    </row>
    <row r="118" spans="4:31" ht="12.75">
      <c r="D118" s="317" t="s">
        <v>445</v>
      </c>
      <c s="315" t="s">
        <v>192</v>
      </c>
      <c s="311" t="s">
        <v>404</v>
      </c>
      <c s="315" t="s">
        <v>2497</v>
      </c>
      <c s="314" t="s">
        <v>748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2383761</v>
      </c>
    </row>
    <row r="119" spans="4:31" ht="12.75">
      <c r="D119" s="317" t="s">
        <v>445</v>
      </c>
      <c s="315" t="s">
        <v>194</v>
      </c>
      <c s="311" t="s">
        <v>404</v>
      </c>
      <c s="315" t="s">
        <v>2490</v>
      </c>
      <c s="314" t="s">
        <v>508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2</v>
      </c>
      <c s="316">
        <v>0</v>
      </c>
      <c s="314">
        <v>57124555</v>
      </c>
    </row>
    <row r="120" spans="4:31" ht="12.75">
      <c r="D120" s="317" t="s">
        <v>445</v>
      </c>
      <c s="315" t="s">
        <v>191</v>
      </c>
      <c s="311" t="s">
        <v>404</v>
      </c>
      <c s="315" t="s">
        <v>2498</v>
      </c>
      <c s="314" t="s">
        <v>581</v>
      </c>
      <c s="316">
        <v>5</v>
      </c>
      <c s="316">
        <v>2</v>
      </c>
      <c s="316">
        <v>3</v>
      </c>
      <c s="316">
        <v>1</v>
      </c>
      <c s="316">
        <v>2</v>
      </c>
      <c s="316">
        <v>0</v>
      </c>
      <c s="316">
        <v>23</v>
      </c>
      <c s="316">
        <v>0</v>
      </c>
      <c s="316">
        <v>1</v>
      </c>
      <c s="316">
        <v>0</v>
      </c>
      <c s="316">
        <v>2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4</v>
      </c>
      <c s="314">
        <v>54004968</v>
      </c>
    </row>
    <row r="121" spans="5:31" ht="12.75">
      <c r="E121" s="315" t="s">
        <v>190</v>
      </c>
      <c s="311" t="s">
        <v>404</v>
      </c>
      <c s="315" t="s">
        <v>2499</v>
      </c>
      <c s="314" t="s">
        <v>507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3</v>
      </c>
      <c s="314">
        <v>53992964</v>
      </c>
    </row>
    <row r="122" spans="5:31" ht="12.75">
      <c r="E122" s="315" t="s">
        <v>183</v>
      </c>
      <c s="311" t="s">
        <v>404</v>
      </c>
      <c s="315" t="s">
        <v>2500</v>
      </c>
      <c s="314" t="s">
        <v>579</v>
      </c>
      <c s="316">
        <v>5</v>
      </c>
      <c s="316">
        <v>1</v>
      </c>
      <c s="316">
        <v>3</v>
      </c>
      <c s="316">
        <v>1</v>
      </c>
      <c s="316">
        <v>2</v>
      </c>
      <c s="316">
        <v>0</v>
      </c>
      <c s="316">
        <v>10</v>
      </c>
      <c s="316">
        <v>0</v>
      </c>
      <c s="316">
        <v>1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4</v>
      </c>
      <c s="314">
        <v>64637870</v>
      </c>
    </row>
    <row r="123" spans="4:31" ht="12.75">
      <c r="D123" s="317" t="s">
        <v>445</v>
      </c>
      <c s="315" t="s">
        <v>185</v>
      </c>
      <c s="311" t="s">
        <v>404</v>
      </c>
      <c s="315" t="s">
        <v>2501</v>
      </c>
      <c s="314" t="s">
        <v>536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15</v>
      </c>
      <c s="316">
        <v>0</v>
      </c>
      <c s="316">
        <v>1</v>
      </c>
      <c s="316">
        <v>1</v>
      </c>
      <c s="316">
        <v>3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7</v>
      </c>
      <c s="316">
        <v>7</v>
      </c>
      <c s="316">
        <v>0</v>
      </c>
      <c s="316">
        <v>4</v>
      </c>
      <c s="314">
        <v>13903761</v>
      </c>
    </row>
    <row r="124" spans="4:31" ht="12.75">
      <c r="D124" s="317" t="s">
        <v>445</v>
      </c>
      <c s="315" t="s">
        <v>184</v>
      </c>
      <c s="311" t="s">
        <v>404</v>
      </c>
      <c s="315" t="s">
        <v>2502</v>
      </c>
      <c s="314" t="s">
        <v>506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11</v>
      </c>
      <c s="316">
        <v>0</v>
      </c>
      <c s="316">
        <v>1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6</v>
      </c>
      <c s="314">
        <v>54002024</v>
      </c>
    </row>
    <row r="125" spans="4:31" ht="12.75">
      <c r="D125" s="317" t="s">
        <v>446</v>
      </c>
      <c s="315" t="s">
        <v>186</v>
      </c>
      <c s="311" t="s">
        <v>404</v>
      </c>
      <c s="315" t="s">
        <v>2503</v>
      </c>
      <c s="314" t="s">
        <v>580</v>
      </c>
      <c s="316">
        <v>5</v>
      </c>
      <c s="316">
        <v>1</v>
      </c>
      <c s="316">
        <v>3</v>
      </c>
      <c s="316">
        <v>1</v>
      </c>
      <c s="316">
        <v>2</v>
      </c>
      <c s="316">
        <v>0</v>
      </c>
      <c s="316">
        <v>17</v>
      </c>
      <c s="316">
        <v>0</v>
      </c>
      <c s="316">
        <v>2</v>
      </c>
      <c s="316">
        <v>0</v>
      </c>
      <c s="316">
        <v>4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5</v>
      </c>
      <c s="314">
        <v>54001881</v>
      </c>
    </row>
    <row r="126" spans="4:31" ht="12.75">
      <c r="D126" s="320" t="s">
        <v>410</v>
      </c>
      <c s="315" t="s">
        <v>3810</v>
      </c>
      <c s="311" t="s">
        <v>410</v>
      </c>
      <c s="315" t="s">
        <v>3811</v>
      </c>
      <c s="314" t="s">
        <v>4065</v>
      </c>
      <c s="316">
        <v>3</v>
      </c>
      <c s="316">
        <v>2</v>
      </c>
      <c s="316">
        <v>0</v>
      </c>
      <c s="316">
        <v>0</v>
      </c>
      <c s="316">
        <v>0</v>
      </c>
      <c s="316">
        <v>0</v>
      </c>
      <c s="316">
        <v>6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0</v>
      </c>
      <c s="314">
        <v>47872121190002</v>
      </c>
    </row>
    <row r="127" spans="4:31" ht="12.75">
      <c r="D127" s="320"/>
      <c s="315" t="s">
        <v>3812</v>
      </c>
      <c s="311" t="s">
        <v>410</v>
      </c>
      <c s="315" t="s">
        <v>3813</v>
      </c>
      <c s="314" t="s">
        <v>4066</v>
      </c>
      <c s="316">
        <v>3</v>
      </c>
      <c s="316">
        <v>2</v>
      </c>
      <c s="316">
        <v>0</v>
      </c>
      <c s="316">
        <v>0</v>
      </c>
      <c s="316">
        <v>0</v>
      </c>
      <c s="316">
        <v>0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1</v>
      </c>
      <c s="314">
        <v>47872121190003</v>
      </c>
    </row>
    <row r="128" spans="4:31" ht="12.75">
      <c r="D128" s="317" t="s">
        <v>445</v>
      </c>
      <c s="315" t="s">
        <v>3814</v>
      </c>
      <c s="311" t="s">
        <v>410</v>
      </c>
      <c s="315" t="s">
        <v>3815</v>
      </c>
      <c s="314" t="s">
        <v>4067</v>
      </c>
      <c s="316">
        <v>3</v>
      </c>
      <c s="316">
        <v>2</v>
      </c>
      <c s="316">
        <v>0</v>
      </c>
      <c s="316">
        <v>0</v>
      </c>
      <c s="316">
        <v>0</v>
      </c>
      <c s="316">
        <v>0</v>
      </c>
      <c s="316">
        <v>3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0</v>
      </c>
      <c s="314">
        <v>47865233190002</v>
      </c>
    </row>
    <row r="129" spans="4:31" ht="12.75">
      <c r="D129" s="317"/>
      <c s="315" t="s">
        <v>3818</v>
      </c>
      <c s="311" t="s">
        <v>410</v>
      </c>
      <c s="315" t="s">
        <v>3819</v>
      </c>
      <c s="314" t="s">
        <v>4068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47865233190003</v>
      </c>
    </row>
    <row r="130" spans="4:31" ht="12.75">
      <c r="D130" s="317"/>
      <c s="315" t="s">
        <v>3816</v>
      </c>
      <c s="311" t="s">
        <v>410</v>
      </c>
      <c s="315" t="s">
        <v>3817</v>
      </c>
      <c s="314" t="s">
        <v>4069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47865233190004</v>
      </c>
    </row>
    <row r="131" spans="4:31" ht="12.75">
      <c r="D131" s="317" t="s">
        <v>445</v>
      </c>
      <c s="315" t="s">
        <v>195</v>
      </c>
      <c s="311" t="s">
        <v>410</v>
      </c>
      <c s="315" t="s">
        <v>2504</v>
      </c>
      <c s="314" t="s">
        <v>4070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47866818190001</v>
      </c>
    </row>
    <row r="132" spans="4:31" ht="12.75">
      <c r="D132" s="317"/>
      <c s="315" t="s">
        <v>3820</v>
      </c>
      <c s="311" t="s">
        <v>410</v>
      </c>
      <c s="315" t="s">
        <v>3821</v>
      </c>
      <c s="314" t="s">
        <v>4071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47866818190002</v>
      </c>
    </row>
    <row r="133" spans="4:31" ht="12.75">
      <c r="D133" s="317"/>
      <c s="315" t="s">
        <v>3822</v>
      </c>
      <c s="311" t="s">
        <v>410</v>
      </c>
      <c s="315" t="s">
        <v>3823</v>
      </c>
      <c s="314" t="s">
        <v>4072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47866818190003</v>
      </c>
    </row>
    <row r="134" spans="4:31" ht="12.75">
      <c r="D134" s="317" t="s">
        <v>445</v>
      </c>
      <c s="315" t="s">
        <v>3824</v>
      </c>
      <c s="311" t="s">
        <v>410</v>
      </c>
      <c s="315" t="s">
        <v>3825</v>
      </c>
      <c s="314" t="s">
        <v>4073</v>
      </c>
      <c s="316">
        <v>3</v>
      </c>
      <c s="316">
        <v>2</v>
      </c>
      <c s="316">
        <v>0</v>
      </c>
      <c s="316">
        <v>0</v>
      </c>
      <c s="316">
        <v>0</v>
      </c>
      <c s="316">
        <v>0</v>
      </c>
      <c s="316">
        <v>6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0</v>
      </c>
      <c s="314">
        <v>47872150190002</v>
      </c>
    </row>
    <row r="135" spans="4:31" ht="12.75">
      <c r="D135" s="317"/>
      <c s="315" t="s">
        <v>3826</v>
      </c>
      <c s="311" t="s">
        <v>410</v>
      </c>
      <c s="315" t="s">
        <v>3827</v>
      </c>
      <c s="314" t="s">
        <v>4074</v>
      </c>
      <c s="316">
        <v>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47872150190003</v>
      </c>
    </row>
    <row r="136" spans="4:31" ht="12.75">
      <c r="D136" s="317" t="s">
        <v>445</v>
      </c>
      <c s="315" t="s">
        <v>3828</v>
      </c>
      <c s="311" t="s">
        <v>410</v>
      </c>
      <c s="315" t="s">
        <v>3829</v>
      </c>
      <c s="314" t="s">
        <v>4075</v>
      </c>
      <c s="316">
        <v>3</v>
      </c>
      <c s="316">
        <v>2</v>
      </c>
      <c s="316">
        <v>0</v>
      </c>
      <c s="316">
        <v>0</v>
      </c>
      <c s="316">
        <v>0</v>
      </c>
      <c s="316">
        <v>0</v>
      </c>
      <c s="316">
        <v>7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3</v>
      </c>
      <c s="316">
        <v>3</v>
      </c>
      <c s="316">
        <v>0</v>
      </c>
      <c s="316">
        <v>0</v>
      </c>
      <c s="314">
        <v>47872227190008</v>
      </c>
    </row>
    <row r="137" spans="4:31" ht="12.75">
      <c r="D137" s="317"/>
      <c s="315" t="s">
        <v>3830</v>
      </c>
      <c s="311" t="s">
        <v>410</v>
      </c>
      <c s="315" t="s">
        <v>3831</v>
      </c>
      <c s="314" t="s">
        <v>4076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47872227190002</v>
      </c>
    </row>
    <row r="138" spans="4:31" ht="12.75">
      <c r="D138" s="317"/>
      <c s="315" t="s">
        <v>3832</v>
      </c>
      <c s="311" t="s">
        <v>410</v>
      </c>
      <c s="315" t="s">
        <v>3833</v>
      </c>
      <c s="314" t="s">
        <v>4077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0</v>
      </c>
      <c s="314">
        <v>47872227190003</v>
      </c>
    </row>
    <row r="139" spans="4:31" ht="12.75">
      <c r="D139" s="317"/>
      <c s="315" t="s">
        <v>3834</v>
      </c>
      <c s="311" t="s">
        <v>410</v>
      </c>
      <c s="315" t="s">
        <v>3835</v>
      </c>
      <c s="314" t="s">
        <v>4078</v>
      </c>
      <c s="316">
        <v>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47872227190009</v>
      </c>
    </row>
    <row r="140" spans="4:31" ht="12.75">
      <c r="D140" s="317" t="s">
        <v>445</v>
      </c>
      <c s="315" t="s">
        <v>614</v>
      </c>
      <c s="311" t="s">
        <v>410</v>
      </c>
      <c s="315" t="s">
        <v>2505</v>
      </c>
      <c s="314" t="s">
        <v>4079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12</v>
      </c>
      <c s="316">
        <v>1</v>
      </c>
      <c s="316">
        <v>1</v>
      </c>
      <c s="316">
        <v>1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1</v>
      </c>
      <c s="314">
        <v>46071703190001</v>
      </c>
    </row>
    <row r="141" spans="4:31" ht="12.75">
      <c r="D141" s="317"/>
      <c s="315" t="s">
        <v>3836</v>
      </c>
      <c s="311" t="s">
        <v>410</v>
      </c>
      <c s="311" t="s">
        <v>3837</v>
      </c>
      <c s="314" t="s">
        <v>4080</v>
      </c>
      <c s="316">
        <v>2</v>
      </c>
      <c s="316">
        <v>1</v>
      </c>
      <c s="316">
        <v>0</v>
      </c>
      <c s="316">
        <v>0</v>
      </c>
      <c s="316">
        <v>0</v>
      </c>
      <c s="316">
        <v>0</v>
      </c>
      <c s="316">
        <v>6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1</v>
      </c>
      <c s="314">
        <v>46071703190002</v>
      </c>
    </row>
    <row r="142" spans="4:31" ht="12.75">
      <c r="D142" s="317" t="s">
        <v>445</v>
      </c>
      <c s="315" t="s">
        <v>615</v>
      </c>
      <c s="311" t="s">
        <v>410</v>
      </c>
      <c s="315" t="s">
        <v>2506</v>
      </c>
      <c s="314" t="s">
        <v>4081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13</v>
      </c>
      <c s="316">
        <v>0</v>
      </c>
      <c s="316">
        <v>1</v>
      </c>
      <c s="316">
        <v>1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0</v>
      </c>
      <c s="316">
        <v>6</v>
      </c>
      <c s="316">
        <v>3</v>
      </c>
      <c s="314">
        <v>46071946190001</v>
      </c>
    </row>
    <row r="143" spans="4:31" ht="12.75">
      <c r="D143" s="317"/>
      <c s="315" t="s">
        <v>3838</v>
      </c>
      <c s="311" t="s">
        <v>410</v>
      </c>
      <c s="315" t="s">
        <v>3839</v>
      </c>
      <c s="314" t="s">
        <v>4082</v>
      </c>
      <c s="316">
        <v>2</v>
      </c>
      <c s="316">
        <v>1</v>
      </c>
      <c s="316">
        <v>0</v>
      </c>
      <c s="316">
        <v>0</v>
      </c>
      <c s="316">
        <v>0</v>
      </c>
      <c s="316">
        <v>0</v>
      </c>
      <c s="316">
        <v>10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5</v>
      </c>
      <c s="316">
        <v>0</v>
      </c>
      <c s="316">
        <v>5</v>
      </c>
      <c s="316">
        <v>0</v>
      </c>
      <c s="314">
        <v>46071946190002</v>
      </c>
    </row>
    <row r="144" spans="4:31" ht="12.75">
      <c r="D144" s="317" t="s">
        <v>445</v>
      </c>
      <c s="315" t="s">
        <v>616</v>
      </c>
      <c s="311" t="s">
        <v>410</v>
      </c>
      <c s="315" t="s">
        <v>2507</v>
      </c>
      <c s="314" t="s">
        <v>4083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20</v>
      </c>
      <c s="316">
        <v>1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12</v>
      </c>
      <c s="316">
        <v>12</v>
      </c>
      <c s="316">
        <v>0</v>
      </c>
      <c s="316">
        <v>2</v>
      </c>
      <c s="314">
        <v>46072016</v>
      </c>
    </row>
    <row r="145" spans="4:31" ht="12.75">
      <c r="D145" s="317" t="s">
        <v>445</v>
      </c>
      <c s="315" t="s">
        <v>617</v>
      </c>
      <c s="311" t="s">
        <v>410</v>
      </c>
      <c s="315" t="s">
        <v>2508</v>
      </c>
      <c s="314" t="s">
        <v>4084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12</v>
      </c>
      <c s="316">
        <v>0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6</v>
      </c>
      <c s="316">
        <v>6</v>
      </c>
      <c s="316">
        <v>0</v>
      </c>
      <c s="316">
        <v>2</v>
      </c>
      <c s="314">
        <v>46071695190001</v>
      </c>
    </row>
    <row r="146" spans="4:31" ht="12.75">
      <c r="D146" s="317"/>
      <c s="315" t="s">
        <v>3840</v>
      </c>
      <c s="311" t="s">
        <v>410</v>
      </c>
      <c s="315" t="s">
        <v>3841</v>
      </c>
      <c s="314" t="s">
        <v>4085</v>
      </c>
      <c s="316">
        <v>2</v>
      </c>
      <c s="316">
        <v>1</v>
      </c>
      <c s="316">
        <v>0</v>
      </c>
      <c s="316">
        <v>0</v>
      </c>
      <c s="316">
        <v>0</v>
      </c>
      <c s="316">
        <v>0</v>
      </c>
      <c s="316">
        <v>12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6</v>
      </c>
      <c s="316">
        <v>6</v>
      </c>
      <c s="316">
        <v>0</v>
      </c>
      <c s="316">
        <v>0</v>
      </c>
      <c s="314">
        <v>46071695190002</v>
      </c>
    </row>
    <row r="147" spans="4:31" ht="12.75">
      <c r="D147" s="317"/>
      <c s="315" t="s">
        <v>3842</v>
      </c>
      <c s="311" t="s">
        <v>410</v>
      </c>
      <c s="315" t="s">
        <v>3843</v>
      </c>
      <c s="314" t="s">
        <v>4086</v>
      </c>
      <c s="316">
        <v>2</v>
      </c>
      <c s="316">
        <v>1</v>
      </c>
      <c s="316">
        <v>1</v>
      </c>
      <c s="316">
        <v>0</v>
      </c>
      <c s="316">
        <v>1</v>
      </c>
      <c s="316">
        <v>0</v>
      </c>
      <c s="316">
        <v>12</v>
      </c>
      <c s="316">
        <v>0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7</v>
      </c>
      <c s="316">
        <v>7</v>
      </c>
      <c s="316">
        <v>0</v>
      </c>
      <c s="316">
        <v>0</v>
      </c>
      <c s="314">
        <v>34241471190002</v>
      </c>
    </row>
    <row r="148" spans="4:31" ht="12.75">
      <c r="D148" s="317" t="s">
        <v>446</v>
      </c>
      <c s="315" t="s">
        <v>618</v>
      </c>
      <c s="311" t="s">
        <v>410</v>
      </c>
      <c s="315" t="s">
        <v>2509</v>
      </c>
      <c s="314" t="s">
        <v>4087</v>
      </c>
      <c s="316">
        <v>5</v>
      </c>
      <c s="316">
        <v>1</v>
      </c>
      <c s="316">
        <v>3</v>
      </c>
      <c s="316">
        <v>1</v>
      </c>
      <c s="316">
        <v>2</v>
      </c>
      <c s="316">
        <v>0</v>
      </c>
      <c s="316">
        <v>16</v>
      </c>
      <c s="316">
        <v>1</v>
      </c>
      <c s="316">
        <v>2</v>
      </c>
      <c s="316">
        <v>1</v>
      </c>
      <c s="316">
        <v>3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1</v>
      </c>
      <c s="314">
        <v>34241471190001</v>
      </c>
    </row>
    <row r="149" spans="4:31" ht="12.75">
      <c r="D149" s="311" t="s">
        <v>412</v>
      </c>
      <c s="315" t="s">
        <v>199</v>
      </c>
      <c s="311" t="s">
        <v>412</v>
      </c>
      <c s="315" t="s">
        <v>2510</v>
      </c>
      <c s="314" t="s">
        <v>4088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52028717190001</v>
      </c>
    </row>
    <row r="150" spans="4:31" ht="12.75">
      <c r="D150" s="317" t="s">
        <v>445</v>
      </c>
      <c s="315" t="s">
        <v>198</v>
      </c>
      <c s="311" t="s">
        <v>412</v>
      </c>
      <c s="315" t="s">
        <v>2511</v>
      </c>
      <c s="314" t="s">
        <v>4089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9</v>
      </c>
      <c s="314">
        <v>50468889</v>
      </c>
    </row>
    <row r="151" spans="4:31" ht="12.75">
      <c r="D151" s="317" t="s">
        <v>445</v>
      </c>
      <c s="315" t="s">
        <v>621</v>
      </c>
      <c s="311" t="s">
        <v>412</v>
      </c>
      <c s="315" t="s">
        <v>2512</v>
      </c>
      <c s="314" t="s">
        <v>4090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18</v>
      </c>
      <c s="316">
        <v>1</v>
      </c>
      <c s="316">
        <v>1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12</v>
      </c>
      <c s="316">
        <v>12</v>
      </c>
      <c s="316">
        <v>0</v>
      </c>
      <c s="316">
        <v>13</v>
      </c>
      <c s="314">
        <v>22766688</v>
      </c>
    </row>
    <row r="152" spans="4:31" ht="12.75">
      <c r="D152" s="317" t="s">
        <v>445</v>
      </c>
      <c s="315" t="s">
        <v>197</v>
      </c>
      <c s="311" t="s">
        <v>412</v>
      </c>
      <c s="315" t="s">
        <v>2513</v>
      </c>
      <c s="314" t="s">
        <v>4091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12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6</v>
      </c>
      <c s="316">
        <v>6</v>
      </c>
      <c s="316">
        <v>0</v>
      </c>
      <c s="316">
        <v>11</v>
      </c>
      <c s="314">
        <v>22766760</v>
      </c>
    </row>
    <row r="153" spans="4:31" ht="12.75">
      <c r="D153" s="317" t="s">
        <v>445</v>
      </c>
      <c s="315" t="s">
        <v>619</v>
      </c>
      <c s="311" t="s">
        <v>412</v>
      </c>
      <c s="315" t="s">
        <v>2514</v>
      </c>
      <c s="314" t="s">
        <v>4092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11</v>
      </c>
      <c s="316">
        <v>1</v>
      </c>
      <c s="316">
        <v>1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7</v>
      </c>
      <c s="316">
        <v>7</v>
      </c>
      <c s="316">
        <v>0</v>
      </c>
      <c s="316">
        <v>7</v>
      </c>
      <c s="314">
        <v>47865658</v>
      </c>
    </row>
    <row r="154" spans="5:31" ht="12.75">
      <c r="E154" s="315" t="s">
        <v>196</v>
      </c>
      <c s="311" t="s">
        <v>412</v>
      </c>
      <c s="315" t="s">
        <v>2515</v>
      </c>
      <c s="314" t="s">
        <v>4093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18</v>
      </c>
      <c s="316">
        <v>0</v>
      </c>
      <c s="316">
        <v>1</v>
      </c>
      <c s="316">
        <v>0</v>
      </c>
      <c s="316">
        <v>2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9</v>
      </c>
      <c s="314">
        <v>47865664</v>
      </c>
    </row>
    <row r="155" spans="4:31" ht="12.75">
      <c r="D155" s="317" t="s">
        <v>446</v>
      </c>
      <c s="315" t="s">
        <v>620</v>
      </c>
      <c s="311" t="s">
        <v>412</v>
      </c>
      <c s="315" t="s">
        <v>2516</v>
      </c>
      <c s="314" t="s">
        <v>4094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4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3</v>
      </c>
      <c s="314">
        <v>50468518</v>
      </c>
    </row>
    <row r="156" spans="4:31" ht="12.75">
      <c r="D156" s="320" t="s">
        <v>414</v>
      </c>
      <c s="315" t="s">
        <v>200</v>
      </c>
      <c s="311" t="s">
        <v>414</v>
      </c>
      <c s="315" t="s">
        <v>2517</v>
      </c>
      <c s="314" t="s">
        <v>588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52034480</v>
      </c>
    </row>
    <row r="157" spans="4:31" ht="12.75">
      <c r="D157" s="317" t="s">
        <v>445</v>
      </c>
      <c s="315" t="s">
        <v>201</v>
      </c>
      <c s="311" t="s">
        <v>414</v>
      </c>
      <c s="315" t="s">
        <v>2518</v>
      </c>
      <c s="314" t="s">
        <v>589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3</v>
      </c>
      <c s="314">
        <v>52034474</v>
      </c>
    </row>
    <row r="158" spans="4:31" ht="12.75">
      <c r="D158" s="317" t="s">
        <v>445</v>
      </c>
      <c s="315" t="s">
        <v>449</v>
      </c>
      <c s="311" t="s">
        <v>414</v>
      </c>
      <c s="315" t="s">
        <v>2519</v>
      </c>
      <c s="314" t="s">
        <v>2825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0</v>
      </c>
      <c s="314">
        <v>50465201</v>
      </c>
    </row>
    <row r="159" spans="4:31" ht="12.75">
      <c r="D159" s="317" t="s">
        <v>445</v>
      </c>
      <c s="315" t="s">
        <v>2823</v>
      </c>
      <c s="311" t="s">
        <v>414</v>
      </c>
      <c s="315" t="s">
        <v>2824</v>
      </c>
      <c s="314" t="s">
        <v>511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0</v>
      </c>
      <c s="314">
        <v>52036316</v>
      </c>
    </row>
    <row r="160" spans="4:31" ht="12.75">
      <c r="D160" s="317" t="s">
        <v>445</v>
      </c>
      <c s="315" t="s">
        <v>622</v>
      </c>
      <c s="311" t="s">
        <v>414</v>
      </c>
      <c s="315" t="s">
        <v>2520</v>
      </c>
      <c s="314" t="s">
        <v>586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5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3</v>
      </c>
      <c s="314">
        <v>30551281</v>
      </c>
    </row>
    <row r="161" spans="4:31" ht="12.75">
      <c r="D161" s="317" t="s">
        <v>445</v>
      </c>
      <c s="315" t="s">
        <v>623</v>
      </c>
      <c s="311" t="s">
        <v>414</v>
      </c>
      <c s="315" t="s">
        <v>2521</v>
      </c>
      <c s="318" t="s">
        <v>509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6</v>
      </c>
      <c s="316">
        <v>0</v>
      </c>
      <c s="316">
        <v>1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3</v>
      </c>
      <c s="314">
        <v>47866600</v>
      </c>
    </row>
    <row r="162" spans="4:31" ht="12.75">
      <c r="D162" s="317" t="s">
        <v>445</v>
      </c>
      <c s="315" t="s">
        <v>624</v>
      </c>
      <c s="311" t="s">
        <v>414</v>
      </c>
      <c s="315" t="s">
        <v>2522</v>
      </c>
      <c s="314" t="s">
        <v>587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17</v>
      </c>
      <c s="316">
        <v>1</v>
      </c>
      <c s="316">
        <v>2</v>
      </c>
      <c s="316">
        <v>1</v>
      </c>
      <c s="316">
        <v>2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13</v>
      </c>
      <c s="316">
        <v>13</v>
      </c>
      <c s="316">
        <v>0</v>
      </c>
      <c s="316">
        <v>8</v>
      </c>
      <c s="314">
        <v>47866586</v>
      </c>
    </row>
    <row r="163" spans="4:31" ht="12.75">
      <c r="D163" s="317" t="s">
        <v>446</v>
      </c>
      <c s="315" t="s">
        <v>202</v>
      </c>
      <c s="311" t="s">
        <v>414</v>
      </c>
      <c s="315" t="s">
        <v>2523</v>
      </c>
      <c s="314" t="s">
        <v>510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6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4</v>
      </c>
      <c s="314">
        <v>54006068</v>
      </c>
    </row>
    <row r="164" spans="4:31" ht="12.75">
      <c r="D164" s="311" t="s">
        <v>416</v>
      </c>
      <c s="315" t="s">
        <v>208</v>
      </c>
      <c s="311" t="s">
        <v>416</v>
      </c>
      <c s="315" t="s">
        <v>2524</v>
      </c>
      <c s="314" t="s">
        <v>4095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41130223</v>
      </c>
    </row>
    <row r="165" spans="5:31" ht="12.75">
      <c r="E165" s="315" t="s">
        <v>206</v>
      </c>
      <c s="311" t="s">
        <v>416</v>
      </c>
      <c s="315" t="s">
        <v>2525</v>
      </c>
      <c s="314" t="s">
        <v>4096</v>
      </c>
      <c s="316">
        <v>5</v>
      </c>
      <c s="316">
        <v>2</v>
      </c>
      <c s="316">
        <v>4</v>
      </c>
      <c s="316">
        <v>1</v>
      </c>
      <c s="316">
        <v>3</v>
      </c>
      <c s="316">
        <v>0</v>
      </c>
      <c s="316">
        <v>16</v>
      </c>
      <c s="316">
        <v>1</v>
      </c>
      <c s="316">
        <v>2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14</v>
      </c>
      <c s="316">
        <v>14</v>
      </c>
      <c s="316">
        <v>0</v>
      </c>
      <c s="316">
        <v>0</v>
      </c>
      <c s="314">
        <v>52022270</v>
      </c>
    </row>
    <row r="166" spans="4:31" ht="12.75">
      <c r="D166" s="317" t="s">
        <v>445</v>
      </c>
      <c s="315" t="s">
        <v>203</v>
      </c>
      <c s="311" t="s">
        <v>416</v>
      </c>
      <c s="315" t="s">
        <v>2526</v>
      </c>
      <c s="314" t="s">
        <v>4097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9</v>
      </c>
      <c s="316">
        <v>1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0</v>
      </c>
      <c s="316">
        <v>9</v>
      </c>
      <c s="316">
        <v>3</v>
      </c>
      <c s="314">
        <v>52022287</v>
      </c>
    </row>
    <row r="167" spans="4:31" ht="12.75">
      <c r="D167" s="317" t="s">
        <v>445</v>
      </c>
      <c s="315" t="s">
        <v>747</v>
      </c>
      <c s="311" t="s">
        <v>416</v>
      </c>
      <c s="315" t="s">
        <v>2527</v>
      </c>
      <c s="314" t="s">
        <v>4098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3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1</v>
      </c>
      <c s="314">
        <v>52022420</v>
      </c>
    </row>
    <row r="168" spans="5:31" ht="12.75">
      <c r="E168" s="315" t="s">
        <v>207</v>
      </c>
      <c s="311" t="s">
        <v>416</v>
      </c>
      <c s="315" t="s">
        <v>2528</v>
      </c>
      <c s="314" t="s">
        <v>4099</v>
      </c>
      <c s="316">
        <v>5</v>
      </c>
      <c s="316">
        <v>2</v>
      </c>
      <c s="316">
        <v>2</v>
      </c>
      <c s="316">
        <v>1</v>
      </c>
      <c s="316">
        <v>1</v>
      </c>
      <c s="316">
        <v>0</v>
      </c>
      <c s="316">
        <v>8</v>
      </c>
      <c s="316">
        <v>1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1</v>
      </c>
      <c s="314">
        <v>52022318</v>
      </c>
    </row>
    <row r="169" spans="4:31" ht="12.75">
      <c r="D169" s="317" t="s">
        <v>445</v>
      </c>
      <c s="315" t="s">
        <v>209</v>
      </c>
      <c s="311" t="s">
        <v>416</v>
      </c>
      <c s="315" t="s">
        <v>2529</v>
      </c>
      <c s="314" t="s">
        <v>4100</v>
      </c>
      <c s="316">
        <v>5</v>
      </c>
      <c s="316">
        <v>2</v>
      </c>
      <c s="316">
        <v>2</v>
      </c>
      <c s="316">
        <v>1</v>
      </c>
      <c s="316">
        <v>1</v>
      </c>
      <c s="316">
        <v>0</v>
      </c>
      <c s="316">
        <v>4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2</v>
      </c>
      <c s="314">
        <v>52022465</v>
      </c>
    </row>
    <row r="170" spans="4:31" ht="12.75">
      <c r="D170" s="317" t="s">
        <v>445</v>
      </c>
      <c s="315" t="s">
        <v>205</v>
      </c>
      <c s="311" t="s">
        <v>416</v>
      </c>
      <c s="315" t="s">
        <v>2530</v>
      </c>
      <c s="314" t="s">
        <v>4101</v>
      </c>
      <c s="316">
        <v>5</v>
      </c>
      <c s="316">
        <v>2</v>
      </c>
      <c s="316">
        <v>2</v>
      </c>
      <c s="316">
        <v>1</v>
      </c>
      <c s="316">
        <v>1</v>
      </c>
      <c s="316">
        <v>0</v>
      </c>
      <c s="316">
        <v>9</v>
      </c>
      <c s="316">
        <v>1</v>
      </c>
      <c s="316">
        <v>1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0</v>
      </c>
      <c s="314">
        <v>52022293</v>
      </c>
    </row>
    <row r="171" spans="4:31" ht="12.75">
      <c r="D171" s="317" t="s">
        <v>446</v>
      </c>
      <c s="315" t="s">
        <v>204</v>
      </c>
      <c s="311" t="s">
        <v>416</v>
      </c>
      <c s="315" t="s">
        <v>2531</v>
      </c>
      <c s="314" t="s">
        <v>4102</v>
      </c>
      <c s="316">
        <v>5</v>
      </c>
      <c s="316">
        <v>2</v>
      </c>
      <c s="316">
        <v>2</v>
      </c>
      <c s="316">
        <v>0</v>
      </c>
      <c s="316">
        <v>2</v>
      </c>
      <c s="316">
        <v>0</v>
      </c>
      <c s="316">
        <v>16</v>
      </c>
      <c s="316">
        <v>1</v>
      </c>
      <c s="316">
        <v>1</v>
      </c>
      <c s="316">
        <v>1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14</v>
      </c>
      <c s="316">
        <v>14</v>
      </c>
      <c s="316">
        <v>0</v>
      </c>
      <c s="316">
        <v>3</v>
      </c>
      <c s="314">
        <v>52022258</v>
      </c>
    </row>
    <row r="172" spans="4:31" ht="12.75">
      <c r="D172" s="311" t="s">
        <v>418</v>
      </c>
      <c s="315" t="s">
        <v>210</v>
      </c>
      <c s="311" t="s">
        <v>418</v>
      </c>
      <c s="315" t="s">
        <v>2532</v>
      </c>
      <c s="314" t="s">
        <v>4103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50466583</v>
      </c>
    </row>
    <row r="173" spans="4:31" ht="12.75">
      <c r="D173" s="317" t="s">
        <v>445</v>
      </c>
      <c s="315" t="s">
        <v>211</v>
      </c>
      <c s="311" t="s">
        <v>418</v>
      </c>
      <c s="315" t="s">
        <v>2533</v>
      </c>
      <c s="314" t="s">
        <v>4104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1</v>
      </c>
      <c s="314">
        <v>50466608</v>
      </c>
    </row>
    <row r="174" spans="4:31" ht="12.75">
      <c r="D174" s="317" t="s">
        <v>445</v>
      </c>
      <c s="315" t="s">
        <v>212</v>
      </c>
      <c s="311" t="s">
        <v>418</v>
      </c>
      <c s="315" t="s">
        <v>2534</v>
      </c>
      <c s="314" t="s">
        <v>4105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3</v>
      </c>
      <c s="314">
        <v>50466560</v>
      </c>
    </row>
    <row r="175" spans="4:31" ht="12.75">
      <c r="D175" s="317" t="s">
        <v>445</v>
      </c>
      <c s="315" t="s">
        <v>214</v>
      </c>
      <c s="311" t="s">
        <v>418</v>
      </c>
      <c s="315" t="s">
        <v>2535</v>
      </c>
      <c s="314" t="s">
        <v>4106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0</v>
      </c>
      <c s="314">
        <v>50466577</v>
      </c>
    </row>
    <row r="176" spans="4:31" ht="12.75">
      <c r="D176" s="317" t="s">
        <v>445</v>
      </c>
      <c s="315" t="s">
        <v>215</v>
      </c>
      <c s="311" t="s">
        <v>418</v>
      </c>
      <c s="315" t="s">
        <v>2536</v>
      </c>
      <c s="314" t="s">
        <v>4107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50466593</v>
      </c>
    </row>
    <row r="177" spans="4:31" ht="12.75">
      <c r="D177" s="317" t="s">
        <v>446</v>
      </c>
      <c s="315" t="s">
        <v>213</v>
      </c>
      <c s="311" t="s">
        <v>418</v>
      </c>
      <c s="315" t="s">
        <v>2537</v>
      </c>
      <c s="314" t="s">
        <v>4108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7</v>
      </c>
      <c s="316">
        <v>1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1</v>
      </c>
      <c s="314">
        <v>22763158</v>
      </c>
    </row>
    <row r="178" spans="4:31" ht="12.75">
      <c r="D178" s="311" t="s">
        <v>420</v>
      </c>
      <c s="315" t="s">
        <v>3776</v>
      </c>
      <c s="311" t="s">
        <v>420</v>
      </c>
      <c s="315" t="s">
        <v>2538</v>
      </c>
      <c s="314" t="s">
        <v>2539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4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5</v>
      </c>
      <c s="314">
        <v>53992326</v>
      </c>
    </row>
    <row r="179" spans="4:31" ht="12.75">
      <c r="D179" s="317" t="s">
        <v>445</v>
      </c>
      <c s="315" t="s">
        <v>219</v>
      </c>
      <c s="311" t="s">
        <v>420</v>
      </c>
      <c s="315" t="s">
        <v>2540</v>
      </c>
      <c s="314" t="s">
        <v>629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3</v>
      </c>
      <c s="314">
        <v>53992444</v>
      </c>
    </row>
    <row r="180" spans="4:31" ht="12.75">
      <c r="D180" s="317" t="s">
        <v>445</v>
      </c>
      <c s="315" t="s">
        <v>3777</v>
      </c>
      <c s="311" t="s">
        <v>420</v>
      </c>
      <c s="315" t="s">
        <v>3778</v>
      </c>
      <c s="314" t="s">
        <v>3779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1</v>
      </c>
      <c s="314">
        <v>53992562</v>
      </c>
    </row>
    <row r="181" spans="4:31" ht="12.75">
      <c r="D181" s="317" t="s">
        <v>445</v>
      </c>
      <c s="315" t="s">
        <v>218</v>
      </c>
      <c s="311" t="s">
        <v>420</v>
      </c>
      <c s="315" t="s">
        <v>2541</v>
      </c>
      <c s="314" t="s">
        <v>517</v>
      </c>
      <c s="316">
        <v>5</v>
      </c>
      <c s="316">
        <v>2</v>
      </c>
      <c s="316">
        <v>2</v>
      </c>
      <c s="316">
        <v>1</v>
      </c>
      <c s="316">
        <v>1</v>
      </c>
      <c s="316">
        <v>0</v>
      </c>
      <c s="316">
        <v>4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3</v>
      </c>
      <c s="314">
        <v>54007487</v>
      </c>
    </row>
    <row r="182" spans="4:31" ht="12.75">
      <c r="D182" s="317" t="s">
        <v>445</v>
      </c>
      <c s="315" t="s">
        <v>625</v>
      </c>
      <c s="311" t="s">
        <v>420</v>
      </c>
      <c s="315" t="s">
        <v>2542</v>
      </c>
      <c s="314" t="s">
        <v>516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15</v>
      </c>
      <c s="316">
        <v>1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10</v>
      </c>
      <c s="316">
        <v>10</v>
      </c>
      <c s="316">
        <v>0</v>
      </c>
      <c s="316">
        <v>2</v>
      </c>
      <c s="314">
        <v>53992680</v>
      </c>
    </row>
    <row r="183" spans="4:31" ht="12.75">
      <c r="D183" s="317" t="s">
        <v>445</v>
      </c>
      <c s="315" t="s">
        <v>216</v>
      </c>
      <c s="311" t="s">
        <v>420</v>
      </c>
      <c s="315" t="s">
        <v>2543</v>
      </c>
      <c s="314" t="s">
        <v>513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11</v>
      </c>
      <c s="316">
        <v>1</v>
      </c>
      <c s="316">
        <v>1</v>
      </c>
      <c s="316">
        <v>0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4</v>
      </c>
      <c s="314">
        <v>53992697</v>
      </c>
    </row>
    <row r="184" spans="4:31" ht="12.75">
      <c r="D184" s="317" t="s">
        <v>445</v>
      </c>
      <c s="315" t="s">
        <v>626</v>
      </c>
      <c s="311" t="s">
        <v>420</v>
      </c>
      <c s="315" t="s">
        <v>2544</v>
      </c>
      <c s="314" t="s">
        <v>514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13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9</v>
      </c>
      <c s="316">
        <v>9</v>
      </c>
      <c s="316">
        <v>0</v>
      </c>
      <c s="316">
        <v>4</v>
      </c>
      <c s="314">
        <v>53992705</v>
      </c>
    </row>
    <row r="185" spans="4:31" ht="12.75">
      <c r="D185" s="317" t="s">
        <v>445</v>
      </c>
      <c s="315" t="s">
        <v>217</v>
      </c>
      <c s="311" t="s">
        <v>420</v>
      </c>
      <c s="315" t="s">
        <v>2545</v>
      </c>
      <c s="314" t="s">
        <v>631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7</v>
      </c>
      <c s="316">
        <v>1</v>
      </c>
      <c s="316">
        <v>0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5</v>
      </c>
      <c s="314">
        <v>53992711</v>
      </c>
    </row>
    <row r="186" spans="4:31" ht="12.75">
      <c r="D186" s="317" t="s">
        <v>445</v>
      </c>
      <c s="315" t="s">
        <v>627</v>
      </c>
      <c s="311" t="s">
        <v>420</v>
      </c>
      <c s="315" t="s">
        <v>2546</v>
      </c>
      <c s="314" t="s">
        <v>512</v>
      </c>
      <c s="316">
        <v>5</v>
      </c>
      <c s="316">
        <v>1</v>
      </c>
      <c s="316">
        <v>1</v>
      </c>
      <c s="316">
        <v>0</v>
      </c>
      <c s="316">
        <v>0</v>
      </c>
      <c s="316">
        <v>0</v>
      </c>
      <c s="316">
        <v>6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4</v>
      </c>
      <c s="314">
        <v>53992728</v>
      </c>
    </row>
    <row r="187" spans="4:31" ht="12.75">
      <c r="D187" s="317" t="s">
        <v>445</v>
      </c>
      <c s="315" t="s">
        <v>628</v>
      </c>
      <c s="311" t="s">
        <v>420</v>
      </c>
      <c s="315" t="s">
        <v>2547</v>
      </c>
      <c s="314" t="s">
        <v>515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10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4</v>
      </c>
      <c s="314">
        <v>53992734</v>
      </c>
    </row>
    <row r="188" spans="4:31" ht="12.75">
      <c r="D188" s="317" t="s">
        <v>445</v>
      </c>
      <c s="315" t="s">
        <v>220</v>
      </c>
      <c s="311" t="s">
        <v>420</v>
      </c>
      <c s="315" t="s">
        <v>2548</v>
      </c>
      <c s="314" t="s">
        <v>518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12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10</v>
      </c>
      <c s="316">
        <v>10</v>
      </c>
      <c s="316">
        <v>0</v>
      </c>
      <c s="316">
        <v>8</v>
      </c>
      <c s="314">
        <v>54007441</v>
      </c>
    </row>
    <row r="189" spans="4:31" ht="12.75">
      <c r="D189" s="317" t="s">
        <v>446</v>
      </c>
      <c s="315" t="s">
        <v>221</v>
      </c>
      <c s="311" t="s">
        <v>420</v>
      </c>
      <c s="315" t="s">
        <v>2549</v>
      </c>
      <c s="318" t="s">
        <v>519</v>
      </c>
      <c s="316">
        <v>5</v>
      </c>
      <c s="316">
        <v>2</v>
      </c>
      <c s="316">
        <v>2</v>
      </c>
      <c s="316">
        <v>1</v>
      </c>
      <c s="316">
        <v>1</v>
      </c>
      <c s="316">
        <v>0</v>
      </c>
      <c s="316">
        <v>4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5</v>
      </c>
      <c s="314">
        <v>54006358</v>
      </c>
    </row>
    <row r="190" spans="4:31" ht="12.75">
      <c r="D190" s="311" t="s">
        <v>422</v>
      </c>
      <c s="315" t="s">
        <v>4197</v>
      </c>
      <c s="311" t="s">
        <v>422</v>
      </c>
      <c s="315" t="s">
        <v>4201</v>
      </c>
      <c s="314" t="s">
        <v>4109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4">
        <v>53997157</v>
      </c>
    </row>
    <row r="191" spans="4:31" ht="12.75">
      <c r="D191" s="317" t="s">
        <v>445</v>
      </c>
      <c s="315" t="s">
        <v>4198</v>
      </c>
      <c s="311" t="s">
        <v>422</v>
      </c>
      <c s="315" t="s">
        <v>4202</v>
      </c>
      <c s="314" t="s">
        <v>4110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4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4">
        <v>53997223</v>
      </c>
    </row>
    <row r="192" spans="5:31" ht="12.75">
      <c r="E192" s="315" t="s">
        <v>4199</v>
      </c>
      <c s="311" t="s">
        <v>422</v>
      </c>
      <c s="315" t="s">
        <v>4203</v>
      </c>
      <c s="314" t="s">
        <v>4111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4">
        <v>53997217</v>
      </c>
    </row>
    <row r="193" spans="5:31" ht="12.75">
      <c r="E193" s="315" t="s">
        <v>4200</v>
      </c>
      <c s="311" t="s">
        <v>422</v>
      </c>
      <c s="315" t="s">
        <v>4204</v>
      </c>
      <c s="314" t="s">
        <v>4112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6</v>
      </c>
      <c s="316">
        <v>0</v>
      </c>
      <c s="316">
        <v>1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6</v>
      </c>
      <c s="314">
        <v>57108065</v>
      </c>
    </row>
    <row r="194" spans="4:31" ht="12.75">
      <c r="D194" s="317" t="s">
        <v>446</v>
      </c>
      <c s="315" t="s">
        <v>222</v>
      </c>
      <c s="311" t="s">
        <v>422</v>
      </c>
      <c s="315" t="s">
        <v>2550</v>
      </c>
      <c s="314" t="s">
        <v>4113</v>
      </c>
      <c s="316">
        <v>5</v>
      </c>
      <c s="316">
        <v>2</v>
      </c>
      <c s="316">
        <v>2</v>
      </c>
      <c s="316">
        <v>1</v>
      </c>
      <c s="316">
        <v>1</v>
      </c>
      <c s="316">
        <v>0</v>
      </c>
      <c s="316">
        <v>38</v>
      </c>
      <c s="316">
        <v>2</v>
      </c>
      <c s="316">
        <v>3</v>
      </c>
      <c s="316">
        <v>0</v>
      </c>
      <c s="316">
        <v>3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21</v>
      </c>
      <c s="316">
        <v>21</v>
      </c>
      <c s="316">
        <v>0</v>
      </c>
      <c s="316">
        <v>25</v>
      </c>
      <c s="314">
        <v>1642835</v>
      </c>
    </row>
    <row r="195" spans="4:31" ht="12.75">
      <c r="D195" s="320" t="s">
        <v>424</v>
      </c>
      <c s="315" t="s">
        <v>3897</v>
      </c>
      <c s="311" t="s">
        <v>424</v>
      </c>
      <c s="315" t="s">
        <v>3928</v>
      </c>
      <c s="314" t="s">
        <v>4114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4">
        <v>52032417</v>
      </c>
    </row>
    <row r="196" spans="5:31" ht="12.75">
      <c r="E196" s="315" t="s">
        <v>3898</v>
      </c>
      <c s="311" t="s">
        <v>424</v>
      </c>
      <c s="315" t="s">
        <v>3929</v>
      </c>
      <c s="314" t="s">
        <v>4115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4">
        <v>41125009</v>
      </c>
    </row>
    <row r="197" spans="5:31" ht="12.75">
      <c r="E197" s="315" t="s">
        <v>3899</v>
      </c>
      <c s="311" t="s">
        <v>424</v>
      </c>
      <c s="315" t="s">
        <v>3930</v>
      </c>
      <c s="314" t="s">
        <v>4116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5</v>
      </c>
      <c s="314">
        <v>41124103</v>
      </c>
    </row>
    <row r="198" spans="5:31" ht="12.75">
      <c r="E198" s="315" t="s">
        <v>3900</v>
      </c>
      <c s="311" t="s">
        <v>424</v>
      </c>
      <c s="315" t="s">
        <v>3931</v>
      </c>
      <c s="314" t="s">
        <v>4117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2</v>
      </c>
      <c s="314">
        <v>41124122</v>
      </c>
    </row>
    <row r="199" spans="5:31" ht="12.75">
      <c r="E199" s="315" t="s">
        <v>3901</v>
      </c>
      <c s="311" t="s">
        <v>424</v>
      </c>
      <c s="315" t="s">
        <v>3932</v>
      </c>
      <c s="314" t="s">
        <v>4118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24</v>
      </c>
      <c s="316">
        <v>2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12</v>
      </c>
      <c s="316">
        <v>12</v>
      </c>
      <c s="316">
        <v>0</v>
      </c>
      <c s="316">
        <v>7</v>
      </c>
      <c s="314">
        <v>41124049</v>
      </c>
    </row>
    <row r="200" spans="5:31" ht="12.75">
      <c r="E200" s="315" t="s">
        <v>3902</v>
      </c>
      <c s="311" t="s">
        <v>424</v>
      </c>
      <c s="315" t="s">
        <v>3933</v>
      </c>
      <c s="314" t="s">
        <v>4119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10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8</v>
      </c>
      <c s="314">
        <v>41124524</v>
      </c>
    </row>
    <row r="201" spans="5:31" ht="12.75">
      <c r="E201" s="315" t="s">
        <v>3903</v>
      </c>
      <c s="311" t="s">
        <v>424</v>
      </c>
      <c s="315" t="s">
        <v>3934</v>
      </c>
      <c s="314" t="s">
        <v>4120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10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7</v>
      </c>
      <c s="314">
        <v>41124725</v>
      </c>
    </row>
    <row r="202" spans="5:31" ht="12.75">
      <c r="E202" s="315" t="s">
        <v>3904</v>
      </c>
      <c s="311" t="s">
        <v>424</v>
      </c>
      <c s="315" t="s">
        <v>3935</v>
      </c>
      <c s="314" t="s">
        <v>4121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9</v>
      </c>
      <c s="316">
        <v>1</v>
      </c>
      <c s="316">
        <v>1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7</v>
      </c>
      <c s="314">
        <v>41124561</v>
      </c>
    </row>
    <row r="203" spans="5:31" ht="12.75">
      <c r="E203" s="315" t="s">
        <v>3905</v>
      </c>
      <c s="311" t="s">
        <v>424</v>
      </c>
      <c s="315" t="s">
        <v>3936</v>
      </c>
      <c s="314" t="s">
        <v>4122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10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9</v>
      </c>
      <c s="314">
        <v>41124180</v>
      </c>
    </row>
    <row r="204" spans="5:31" ht="12.75">
      <c r="E204" s="315" t="s">
        <v>3906</v>
      </c>
      <c s="311" t="s">
        <v>424</v>
      </c>
      <c s="315" t="s">
        <v>3937</v>
      </c>
      <c s="314" t="s">
        <v>4123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6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4</v>
      </c>
      <c s="314">
        <v>41124642</v>
      </c>
    </row>
    <row r="205" spans="5:31" ht="12.75">
      <c r="E205" s="315" t="s">
        <v>3907</v>
      </c>
      <c s="311" t="s">
        <v>424</v>
      </c>
      <c s="315" t="s">
        <v>3938</v>
      </c>
      <c s="314" t="s">
        <v>4124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26</v>
      </c>
      <c s="316">
        <v>1</v>
      </c>
      <c s="316">
        <v>2</v>
      </c>
      <c s="316">
        <v>2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13</v>
      </c>
      <c s="316">
        <v>13</v>
      </c>
      <c s="316">
        <v>0</v>
      </c>
      <c s="316">
        <v>14</v>
      </c>
      <c s="314">
        <v>41124702</v>
      </c>
    </row>
    <row r="206" spans="5:31" ht="12.75">
      <c r="E206" s="315" t="s">
        <v>3908</v>
      </c>
      <c s="311" t="s">
        <v>424</v>
      </c>
      <c s="315" t="s">
        <v>3939</v>
      </c>
      <c s="314" t="s">
        <v>4125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10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8</v>
      </c>
      <c s="314">
        <v>41124346</v>
      </c>
    </row>
    <row r="207" spans="5:31" ht="12.75">
      <c r="E207" s="315" t="s">
        <v>3909</v>
      </c>
      <c s="311" t="s">
        <v>424</v>
      </c>
      <c s="315" t="s">
        <v>3940</v>
      </c>
      <c s="314" t="s">
        <v>4126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12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7</v>
      </c>
      <c s="314">
        <v>41124547</v>
      </c>
    </row>
    <row r="208" spans="5:31" ht="12.75">
      <c r="E208" s="315" t="s">
        <v>3910</v>
      </c>
      <c s="311" t="s">
        <v>424</v>
      </c>
      <c s="315" t="s">
        <v>3941</v>
      </c>
      <c s="314" t="s">
        <v>4127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12</v>
      </c>
      <c s="316">
        <v>1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7</v>
      </c>
      <c s="314">
        <v>41124145</v>
      </c>
    </row>
    <row r="209" spans="5:31" ht="12.75">
      <c r="E209" s="315" t="s">
        <v>3911</v>
      </c>
      <c s="311" t="s">
        <v>424</v>
      </c>
      <c s="315" t="s">
        <v>3942</v>
      </c>
      <c s="314" t="s">
        <v>4128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14</v>
      </c>
      <c s="316">
        <v>1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7</v>
      </c>
      <c s="316">
        <v>7</v>
      </c>
      <c s="316">
        <v>0</v>
      </c>
      <c s="316">
        <v>9</v>
      </c>
      <c s="314">
        <v>41124381</v>
      </c>
    </row>
    <row r="210" spans="5:31" ht="12.75">
      <c r="E210" s="315" t="s">
        <v>3912</v>
      </c>
      <c s="311" t="s">
        <v>424</v>
      </c>
      <c s="315" t="s">
        <v>3943</v>
      </c>
      <c s="314" t="s">
        <v>4129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12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7</v>
      </c>
      <c s="314">
        <v>41124369</v>
      </c>
    </row>
    <row r="211" spans="5:31" ht="12.75">
      <c r="E211" s="315" t="s">
        <v>3913</v>
      </c>
      <c s="311" t="s">
        <v>424</v>
      </c>
      <c s="315" t="s">
        <v>3944</v>
      </c>
      <c s="314" t="s">
        <v>4130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10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8</v>
      </c>
      <c s="314">
        <v>41124263</v>
      </c>
    </row>
    <row r="212" spans="5:31" ht="12.75">
      <c r="E212" s="315" t="s">
        <v>3914</v>
      </c>
      <c s="311" t="s">
        <v>424</v>
      </c>
      <c s="315" t="s">
        <v>3945</v>
      </c>
      <c s="314" t="s">
        <v>4131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10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6</v>
      </c>
      <c s="314">
        <v>41124808</v>
      </c>
    </row>
    <row r="213" spans="5:31" ht="12.75">
      <c r="E213" s="315" t="s">
        <v>3915</v>
      </c>
      <c s="311" t="s">
        <v>424</v>
      </c>
      <c s="315" t="s">
        <v>3946</v>
      </c>
      <c s="314" t="s">
        <v>4132</v>
      </c>
      <c s="316">
        <v>5</v>
      </c>
      <c s="316">
        <v>1</v>
      </c>
      <c s="316">
        <v>3</v>
      </c>
      <c s="316">
        <v>1</v>
      </c>
      <c s="316">
        <v>2</v>
      </c>
      <c s="316">
        <v>0</v>
      </c>
      <c s="316">
        <v>13</v>
      </c>
      <c s="316">
        <v>0</v>
      </c>
      <c s="316">
        <v>1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7</v>
      </c>
      <c s="316">
        <v>7</v>
      </c>
      <c s="316">
        <v>0</v>
      </c>
      <c s="316">
        <v>6</v>
      </c>
      <c s="314">
        <v>41124464</v>
      </c>
    </row>
    <row r="214" spans="5:31" ht="12.75">
      <c r="E214" s="315" t="s">
        <v>3916</v>
      </c>
      <c s="311" t="s">
        <v>424</v>
      </c>
      <c s="315" t="s">
        <v>3947</v>
      </c>
      <c s="318" t="s">
        <v>4133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22</v>
      </c>
      <c s="316">
        <v>1</v>
      </c>
      <c s="316">
        <v>2</v>
      </c>
      <c s="316">
        <v>1</v>
      </c>
      <c s="316">
        <v>3</v>
      </c>
      <c s="316">
        <v>2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9</v>
      </c>
      <c s="314">
        <v>41124607</v>
      </c>
    </row>
    <row r="215" spans="4:31" ht="12.75">
      <c r="D215" s="317" t="s">
        <v>445</v>
      </c>
      <c s="315" t="s">
        <v>3917</v>
      </c>
      <c s="311" t="s">
        <v>424</v>
      </c>
      <c s="315" t="s">
        <v>3948</v>
      </c>
      <c s="314" t="s">
        <v>4134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6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4</v>
      </c>
      <c s="314">
        <v>41124501</v>
      </c>
    </row>
    <row r="216" spans="5:31" ht="12.75">
      <c r="E216" s="315" t="s">
        <v>3918</v>
      </c>
      <c s="311" t="s">
        <v>424</v>
      </c>
      <c s="315" t="s">
        <v>3949</v>
      </c>
      <c s="314" t="s">
        <v>4135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9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6</v>
      </c>
      <c s="314">
        <v>41124626</v>
      </c>
    </row>
    <row r="217" spans="5:31" ht="12.75">
      <c r="E217" s="315" t="s">
        <v>3919</v>
      </c>
      <c s="311" t="s">
        <v>424</v>
      </c>
      <c s="315" t="s">
        <v>3950</v>
      </c>
      <c s="314" t="s">
        <v>4136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4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4</v>
      </c>
      <c s="314">
        <v>41124205</v>
      </c>
    </row>
    <row r="218" spans="5:31" ht="12.75">
      <c r="E218" s="315" t="s">
        <v>3920</v>
      </c>
      <c s="311" t="s">
        <v>424</v>
      </c>
      <c s="315" t="s">
        <v>3951</v>
      </c>
      <c s="314" t="s">
        <v>4137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4</v>
      </c>
      <c s="314">
        <v>41124085</v>
      </c>
    </row>
    <row r="219" spans="4:31" ht="12.75">
      <c r="D219" s="317" t="s">
        <v>446</v>
      </c>
      <c s="315" t="s">
        <v>3921</v>
      </c>
      <c s="311" t="s">
        <v>424</v>
      </c>
      <c s="315" t="s">
        <v>3952</v>
      </c>
      <c s="314" t="s">
        <v>4138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4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3</v>
      </c>
      <c s="314">
        <v>41124228</v>
      </c>
    </row>
    <row r="220" spans="4:31" ht="12.75">
      <c r="D220" s="311" t="s">
        <v>426</v>
      </c>
      <c s="315" t="s">
        <v>3922</v>
      </c>
      <c s="311" t="s">
        <v>426</v>
      </c>
      <c s="315" t="s">
        <v>3953</v>
      </c>
      <c s="314" t="s">
        <v>4139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52037544</v>
      </c>
    </row>
    <row r="221" spans="4:31" ht="12.75">
      <c r="D221" s="317" t="s">
        <v>445</v>
      </c>
      <c s="315" t="s">
        <v>3923</v>
      </c>
      <c s="311" t="s">
        <v>426</v>
      </c>
      <c s="315" t="s">
        <v>3954</v>
      </c>
      <c s="314" t="s">
        <v>4140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52037567</v>
      </c>
    </row>
    <row r="222" spans="5:31" ht="12.75">
      <c r="E222" s="315" t="s">
        <v>3924</v>
      </c>
      <c s="311" t="s">
        <v>426</v>
      </c>
      <c s="315" t="s">
        <v>3955</v>
      </c>
      <c s="314" t="s">
        <v>4141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52034965</v>
      </c>
    </row>
    <row r="223" spans="4:31" ht="12.75">
      <c r="D223" s="317" t="s">
        <v>445</v>
      </c>
      <c s="315" t="s">
        <v>3925</v>
      </c>
      <c s="311" t="s">
        <v>426</v>
      </c>
      <c s="315" t="s">
        <v>3956</v>
      </c>
      <c s="314" t="s">
        <v>4142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50466028</v>
      </c>
    </row>
    <row r="224" spans="4:31" ht="12.75">
      <c r="D224" s="317"/>
      <c s="315" t="s">
        <v>3926</v>
      </c>
      <c s="311" t="s">
        <v>426</v>
      </c>
      <c s="315" t="s">
        <v>3957</v>
      </c>
      <c s="314" t="s">
        <v>4143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14</v>
      </c>
      <c s="316">
        <v>2</v>
      </c>
      <c s="316">
        <v>1</v>
      </c>
      <c s="316">
        <v>0</v>
      </c>
      <c s="316">
        <v>2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8</v>
      </c>
      <c s="314">
        <v>53992154</v>
      </c>
    </row>
    <row r="225" spans="4:31" ht="12.75">
      <c r="D225" s="317" t="s">
        <v>446</v>
      </c>
      <c s="315" t="s">
        <v>3927</v>
      </c>
      <c s="311" t="s">
        <v>426</v>
      </c>
      <c s="315" t="s">
        <v>3958</v>
      </c>
      <c s="314" t="s">
        <v>4144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8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5</v>
      </c>
      <c s="314">
        <v>84913289</v>
      </c>
    </row>
    <row r="226" spans="4:31" ht="12.75">
      <c r="D226" s="311" t="s">
        <v>428</v>
      </c>
      <c s="315" t="s">
        <v>2551</v>
      </c>
      <c s="311" t="s">
        <v>428</v>
      </c>
      <c s="315" t="s">
        <v>2552</v>
      </c>
      <c s="314" t="s">
        <v>4145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4</v>
      </c>
      <c s="314">
        <v>54006447</v>
      </c>
    </row>
    <row r="227" spans="4:31" ht="12.75">
      <c r="D227" s="317" t="s">
        <v>445</v>
      </c>
      <c s="315" t="s">
        <v>630</v>
      </c>
      <c s="311" t="s">
        <v>428</v>
      </c>
      <c s="315" t="s">
        <v>2553</v>
      </c>
      <c s="314" t="s">
        <v>4146</v>
      </c>
      <c s="316">
        <v>13</v>
      </c>
      <c s="316">
        <v>2</v>
      </c>
      <c s="316">
        <v>1</v>
      </c>
      <c s="316">
        <v>0</v>
      </c>
      <c s="316">
        <v>1</v>
      </c>
      <c s="316">
        <v>0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3</v>
      </c>
      <c s="314">
        <v>54006476</v>
      </c>
    </row>
    <row r="228" spans="4:31" ht="12.75">
      <c r="D228" s="317" t="s">
        <v>445</v>
      </c>
      <c s="315" t="s">
        <v>228</v>
      </c>
      <c s="311" t="s">
        <v>428</v>
      </c>
      <c s="315" t="s">
        <v>2554</v>
      </c>
      <c s="314" t="s">
        <v>4147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2</v>
      </c>
      <c s="314">
        <v>54009150</v>
      </c>
    </row>
    <row r="229" spans="4:31" ht="12.75">
      <c r="D229" s="317" t="s">
        <v>445</v>
      </c>
      <c s="315" t="s">
        <v>225</v>
      </c>
      <c s="311" t="s">
        <v>428</v>
      </c>
      <c s="315" t="s">
        <v>2555</v>
      </c>
      <c s="318" t="s">
        <v>4148</v>
      </c>
      <c s="316">
        <v>5</v>
      </c>
      <c s="316">
        <v>2</v>
      </c>
      <c s="316">
        <v>2</v>
      </c>
      <c s="316">
        <v>1</v>
      </c>
      <c s="316">
        <v>1</v>
      </c>
      <c s="316">
        <v>0</v>
      </c>
      <c s="316">
        <v>13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7</v>
      </c>
      <c s="314">
        <v>54007917</v>
      </c>
    </row>
    <row r="230" spans="4:31" ht="12.75">
      <c r="D230" s="317" t="s">
        <v>445</v>
      </c>
      <c s="315" t="s">
        <v>227</v>
      </c>
      <c s="311" t="s">
        <v>428</v>
      </c>
      <c s="315" t="s">
        <v>2556</v>
      </c>
      <c s="318" t="s">
        <v>4149</v>
      </c>
      <c s="316">
        <v>5</v>
      </c>
      <c s="316">
        <v>2</v>
      </c>
      <c s="316">
        <v>2</v>
      </c>
      <c s="316">
        <v>1</v>
      </c>
      <c s="316">
        <v>1</v>
      </c>
      <c s="316">
        <v>0</v>
      </c>
      <c s="316">
        <v>13</v>
      </c>
      <c s="316">
        <v>1</v>
      </c>
      <c s="316">
        <v>1</v>
      </c>
      <c s="316">
        <v>1</v>
      </c>
      <c s="316">
        <v>2</v>
      </c>
      <c s="316">
        <v>1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10</v>
      </c>
      <c s="316">
        <v>10</v>
      </c>
      <c s="316">
        <v>0</v>
      </c>
      <c s="316">
        <v>6</v>
      </c>
      <c s="314">
        <v>54006654</v>
      </c>
    </row>
    <row r="231" spans="5:31" ht="12.75">
      <c r="E231" s="315" t="s">
        <v>226</v>
      </c>
      <c s="311" t="s">
        <v>428</v>
      </c>
      <c s="315" t="s">
        <v>2557</v>
      </c>
      <c s="314" t="s">
        <v>4150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14</v>
      </c>
      <c s="316">
        <v>1</v>
      </c>
      <c s="316">
        <v>1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13</v>
      </c>
      <c s="314">
        <v>93172188</v>
      </c>
    </row>
    <row r="232" spans="5:31" ht="12.75">
      <c r="E232" s="315" t="s">
        <v>224</v>
      </c>
      <c s="311" t="s">
        <v>428</v>
      </c>
      <c s="315" t="s">
        <v>2558</v>
      </c>
      <c s="314" t="s">
        <v>4151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3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3</v>
      </c>
      <c s="314">
        <v>54006720</v>
      </c>
    </row>
    <row r="233" spans="5:31" ht="12.75">
      <c r="E233" s="315" t="s">
        <v>229</v>
      </c>
      <c s="311" t="s">
        <v>428</v>
      </c>
      <c s="315" t="s">
        <v>2559</v>
      </c>
      <c s="314" t="s">
        <v>4152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5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5</v>
      </c>
      <c s="314">
        <v>54006766</v>
      </c>
    </row>
    <row r="234" spans="4:31" ht="12.75">
      <c r="D234" s="317" t="s">
        <v>446</v>
      </c>
      <c s="315" t="s">
        <v>223</v>
      </c>
      <c s="311" t="s">
        <v>428</v>
      </c>
      <c s="315" t="s">
        <v>2560</v>
      </c>
      <c s="318" t="s">
        <v>4153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4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4</v>
      </c>
      <c s="314">
        <v>54006772</v>
      </c>
    </row>
    <row r="235" spans="4:31" ht="12.75">
      <c r="D235" s="320" t="s">
        <v>430</v>
      </c>
      <c s="315" t="s">
        <v>234</v>
      </c>
      <c s="311" t="s">
        <v>430</v>
      </c>
      <c s="315" t="s">
        <v>2561</v>
      </c>
      <c s="314" t="s">
        <v>4154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0</v>
      </c>
      <c s="314">
        <v>46068473</v>
      </c>
    </row>
    <row r="236" spans="4:31" ht="12.75">
      <c r="D236" s="317" t="s">
        <v>445</v>
      </c>
      <c s="315" t="s">
        <v>235</v>
      </c>
      <c s="311" t="s">
        <v>430</v>
      </c>
      <c s="315" t="s">
        <v>2562</v>
      </c>
      <c s="314" t="s">
        <v>4155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53993128</v>
      </c>
    </row>
    <row r="237" spans="5:31" ht="12.75">
      <c r="E237" s="315" t="s">
        <v>236</v>
      </c>
      <c s="311" t="s">
        <v>430</v>
      </c>
      <c s="315" t="s">
        <v>2563</v>
      </c>
      <c s="314" t="s">
        <v>4156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0</v>
      </c>
      <c s="314">
        <v>52028195</v>
      </c>
    </row>
    <row r="238" spans="5:31" ht="12.75">
      <c r="E238" s="315" t="s">
        <v>237</v>
      </c>
      <c s="311" t="s">
        <v>430</v>
      </c>
      <c s="315" t="s">
        <v>2564</v>
      </c>
      <c s="314" t="s">
        <v>4157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2</v>
      </c>
      <c s="314">
        <v>52027362</v>
      </c>
    </row>
    <row r="239" spans="4:31" ht="12.75">
      <c r="D239" s="317" t="s">
        <v>445</v>
      </c>
      <c s="315" t="s">
        <v>238</v>
      </c>
      <c s="311" t="s">
        <v>430</v>
      </c>
      <c s="315" t="s">
        <v>2565</v>
      </c>
      <c s="314" t="s">
        <v>4158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52030051</v>
      </c>
    </row>
    <row r="240" spans="4:31" ht="12.75">
      <c r="D240" s="317" t="s">
        <v>445</v>
      </c>
      <c s="315" t="s">
        <v>239</v>
      </c>
      <c s="311" t="s">
        <v>430</v>
      </c>
      <c s="315" t="s">
        <v>2566</v>
      </c>
      <c s="314" t="s">
        <v>4159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1</v>
      </c>
      <c s="314">
        <v>71916547</v>
      </c>
    </row>
    <row r="241" spans="4:31" ht="12.75">
      <c r="D241" s="317" t="s">
        <v>445</v>
      </c>
      <c s="315" t="s">
        <v>243</v>
      </c>
      <c s="311" t="s">
        <v>430</v>
      </c>
      <c s="315" t="s">
        <v>2567</v>
      </c>
      <c s="314" t="s">
        <v>4160</v>
      </c>
      <c s="316">
        <v>13</v>
      </c>
      <c s="316">
        <v>2</v>
      </c>
      <c s="316">
        <v>1</v>
      </c>
      <c s="316">
        <v>0</v>
      </c>
      <c s="316">
        <v>1</v>
      </c>
      <c s="316">
        <v>0</v>
      </c>
      <c s="316">
        <v>8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1</v>
      </c>
      <c s="314">
        <v>52022086</v>
      </c>
    </row>
    <row r="242" spans="4:31" ht="12.75">
      <c r="D242" s="317" t="s">
        <v>445</v>
      </c>
      <c s="315" t="s">
        <v>240</v>
      </c>
      <c s="311" t="s">
        <v>430</v>
      </c>
      <c s="315" t="s">
        <v>2568</v>
      </c>
      <c s="314" t="s">
        <v>4161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4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1</v>
      </c>
      <c s="314">
        <v>22772660</v>
      </c>
    </row>
    <row r="243" spans="4:31" ht="12.75">
      <c r="D243" s="317" t="s">
        <v>445</v>
      </c>
      <c s="315" t="s">
        <v>233</v>
      </c>
      <c s="311" t="s">
        <v>430</v>
      </c>
      <c s="315" t="s">
        <v>2569</v>
      </c>
      <c s="314" t="s">
        <v>4162</v>
      </c>
      <c s="316">
        <v>5</v>
      </c>
      <c s="316">
        <v>1</v>
      </c>
      <c s="316">
        <v>3</v>
      </c>
      <c s="316">
        <v>1</v>
      </c>
      <c s="316">
        <v>2</v>
      </c>
      <c s="316">
        <v>0</v>
      </c>
      <c s="316">
        <v>14</v>
      </c>
      <c s="316">
        <v>0</v>
      </c>
      <c s="316">
        <v>1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10</v>
      </c>
      <c s="316">
        <v>9</v>
      </c>
      <c s="316">
        <v>1</v>
      </c>
      <c s="316">
        <v>3</v>
      </c>
      <c s="314">
        <v>52027698</v>
      </c>
    </row>
    <row r="244" spans="4:31" ht="12.75">
      <c r="D244" s="317" t="s">
        <v>445</v>
      </c>
      <c s="315" t="s">
        <v>231</v>
      </c>
      <c s="311" t="s">
        <v>430</v>
      </c>
      <c s="315" t="s">
        <v>2570</v>
      </c>
      <c s="314" t="s">
        <v>4163</v>
      </c>
      <c s="316">
        <v>5</v>
      </c>
      <c s="316">
        <v>1</v>
      </c>
      <c s="316">
        <v>3</v>
      </c>
      <c s="316">
        <v>1</v>
      </c>
      <c s="316">
        <v>2</v>
      </c>
      <c s="316">
        <v>0</v>
      </c>
      <c s="316">
        <v>22</v>
      </c>
      <c s="316">
        <v>0</v>
      </c>
      <c s="316">
        <v>2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16</v>
      </c>
      <c s="316">
        <v>16</v>
      </c>
      <c s="316">
        <v>0</v>
      </c>
      <c s="316">
        <v>5</v>
      </c>
      <c s="314">
        <v>30560446</v>
      </c>
    </row>
    <row r="245" spans="5:31" ht="12.75">
      <c r="E245" s="315" t="s">
        <v>230</v>
      </c>
      <c s="311" t="s">
        <v>430</v>
      </c>
      <c s="315" t="s">
        <v>2571</v>
      </c>
      <c s="314" t="s">
        <v>4164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12</v>
      </c>
      <c s="316">
        <v>1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1</v>
      </c>
      <c s="314">
        <v>50465158</v>
      </c>
    </row>
    <row r="246" spans="5:31" ht="12.75">
      <c r="E246" s="315" t="s">
        <v>232</v>
      </c>
      <c s="311" t="s">
        <v>430</v>
      </c>
      <c s="315" t="s">
        <v>2572</v>
      </c>
      <c s="314" t="s">
        <v>4165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16</v>
      </c>
      <c s="316">
        <v>1</v>
      </c>
      <c s="316">
        <v>0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10</v>
      </c>
      <c s="316">
        <v>10</v>
      </c>
      <c s="316">
        <v>0</v>
      </c>
      <c s="316">
        <v>2</v>
      </c>
      <c s="314">
        <v>50471176</v>
      </c>
    </row>
    <row r="247" spans="4:31" ht="12.75">
      <c r="D247" s="317" t="s">
        <v>445</v>
      </c>
      <c s="315" t="s">
        <v>242</v>
      </c>
      <c s="311" t="s">
        <v>430</v>
      </c>
      <c s="315" t="s">
        <v>2573</v>
      </c>
      <c s="314" t="s">
        <v>4166</v>
      </c>
      <c s="316">
        <v>5</v>
      </c>
      <c s="316">
        <v>2</v>
      </c>
      <c s="316">
        <v>2</v>
      </c>
      <c s="316">
        <v>1</v>
      </c>
      <c s="316">
        <v>1</v>
      </c>
      <c s="316">
        <v>0</v>
      </c>
      <c s="316">
        <v>11</v>
      </c>
      <c s="316">
        <v>1</v>
      </c>
      <c s="316">
        <v>1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7</v>
      </c>
      <c s="316">
        <v>7</v>
      </c>
      <c s="316">
        <v>0</v>
      </c>
      <c s="316">
        <v>2</v>
      </c>
      <c s="314">
        <v>54002828</v>
      </c>
    </row>
    <row r="248" spans="4:31" ht="12.75">
      <c r="D248" s="317" t="s">
        <v>446</v>
      </c>
      <c s="315" t="s">
        <v>241</v>
      </c>
      <c s="311" t="s">
        <v>430</v>
      </c>
      <c s="315" t="s">
        <v>2574</v>
      </c>
      <c s="314" t="s">
        <v>4167</v>
      </c>
      <c s="316">
        <v>5</v>
      </c>
      <c s="316">
        <v>2</v>
      </c>
      <c s="316">
        <v>2</v>
      </c>
      <c s="316">
        <v>1</v>
      </c>
      <c s="316">
        <v>1</v>
      </c>
      <c s="316">
        <v>0</v>
      </c>
      <c s="316">
        <v>12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7</v>
      </c>
      <c s="316">
        <v>7</v>
      </c>
      <c s="316">
        <v>0</v>
      </c>
      <c s="316">
        <v>3</v>
      </c>
      <c s="314">
        <v>87141901</v>
      </c>
    </row>
    <row r="249" spans="4:31" ht="12.75">
      <c r="D249" s="311" t="s">
        <v>432</v>
      </c>
      <c s="315" t="s">
        <v>244</v>
      </c>
      <c s="311" t="s">
        <v>432</v>
      </c>
      <c s="315" t="s">
        <v>815</v>
      </c>
      <c s="318" t="s">
        <v>4168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1</v>
      </c>
      <c s="316">
        <v>0</v>
      </c>
      <c s="314">
        <v>53992467</v>
      </c>
    </row>
    <row r="250" spans="4:31" ht="12.75">
      <c r="D250" s="317" t="s">
        <v>446</v>
      </c>
      <c s="315" t="s">
        <v>537</v>
      </c>
      <c s="311" t="s">
        <v>432</v>
      </c>
      <c s="315" t="s">
        <v>2575</v>
      </c>
      <c s="314" t="s">
        <v>4169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25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16</v>
      </c>
      <c s="316">
        <v>16</v>
      </c>
      <c s="316">
        <v>0</v>
      </c>
      <c s="316">
        <v>0</v>
      </c>
      <c s="314">
        <v>41250654</v>
      </c>
    </row>
    <row r="251" spans="4:31" ht="12.75">
      <c r="D251" s="311" t="s">
        <v>434</v>
      </c>
      <c s="315" t="s">
        <v>255</v>
      </c>
      <c s="311" t="s">
        <v>434</v>
      </c>
      <c s="315" t="s">
        <v>2576</v>
      </c>
      <c s="314" t="s">
        <v>4170</v>
      </c>
      <c s="316">
        <v>13</v>
      </c>
      <c s="316">
        <v>2</v>
      </c>
      <c s="316">
        <v>1</v>
      </c>
      <c s="316">
        <v>0</v>
      </c>
      <c s="316">
        <v>1</v>
      </c>
      <c s="316">
        <v>0</v>
      </c>
      <c s="316">
        <v>5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0</v>
      </c>
      <c s="314">
        <v>34253422</v>
      </c>
    </row>
    <row r="252" spans="5:31" ht="12.75">
      <c r="E252" s="315" t="s">
        <v>248</v>
      </c>
      <c s="311" t="s">
        <v>434</v>
      </c>
      <c s="315" t="s">
        <v>2577</v>
      </c>
      <c s="318" t="s">
        <v>4171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1</v>
      </c>
      <c s="314">
        <v>22772192</v>
      </c>
    </row>
    <row r="253" spans="4:31" ht="12.75">
      <c r="D253" s="317" t="s">
        <v>445</v>
      </c>
      <c s="315" t="s">
        <v>253</v>
      </c>
      <c s="311" t="s">
        <v>434</v>
      </c>
      <c s="315" t="s">
        <v>2578</v>
      </c>
      <c s="314" t="s">
        <v>4172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2</v>
      </c>
      <c s="314">
        <v>22784261</v>
      </c>
    </row>
    <row r="254" spans="4:31" ht="12.75">
      <c r="D254" s="317" t="s">
        <v>445</v>
      </c>
      <c s="315" t="s">
        <v>245</v>
      </c>
      <c s="311" t="s">
        <v>434</v>
      </c>
      <c s="315" t="s">
        <v>2579</v>
      </c>
      <c s="318" t="s">
        <v>4173</v>
      </c>
      <c s="316">
        <v>13</v>
      </c>
      <c s="316">
        <v>2</v>
      </c>
      <c s="316">
        <v>1</v>
      </c>
      <c s="316">
        <v>0</v>
      </c>
      <c s="316">
        <v>1</v>
      </c>
      <c s="316">
        <v>0</v>
      </c>
      <c s="316">
        <v>2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3</v>
      </c>
      <c s="314">
        <v>34263640</v>
      </c>
    </row>
    <row r="255" spans="4:31" ht="12.75">
      <c r="D255" s="317" t="s">
        <v>445</v>
      </c>
      <c s="315" t="s">
        <v>252</v>
      </c>
      <c s="311" t="s">
        <v>434</v>
      </c>
      <c s="315" t="s">
        <v>2580</v>
      </c>
      <c s="314" t="s">
        <v>4174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47872730</v>
      </c>
    </row>
    <row r="256" spans="4:31" ht="12.75">
      <c r="D256" s="317" t="s">
        <v>445</v>
      </c>
      <c s="315" t="s">
        <v>251</v>
      </c>
      <c s="311" t="s">
        <v>434</v>
      </c>
      <c s="315" t="s">
        <v>2581</v>
      </c>
      <c s="318" t="s">
        <v>4175</v>
      </c>
      <c s="316">
        <v>13</v>
      </c>
      <c s="316">
        <v>2</v>
      </c>
      <c s="316">
        <v>1</v>
      </c>
      <c s="316">
        <v>0</v>
      </c>
      <c s="316">
        <v>1</v>
      </c>
      <c s="316">
        <v>0</v>
      </c>
      <c s="316">
        <v>3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1</v>
      </c>
      <c s="314">
        <v>34243889</v>
      </c>
    </row>
    <row r="257" spans="5:31" ht="12.75">
      <c r="E257" s="315" t="s">
        <v>254</v>
      </c>
      <c s="311" t="s">
        <v>434</v>
      </c>
      <c s="315" t="s">
        <v>2582</v>
      </c>
      <c s="314" t="s">
        <v>4176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5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4</v>
      </c>
      <c s="314">
        <v>34262556</v>
      </c>
    </row>
    <row r="258" spans="5:31" ht="25.5">
      <c r="E258" s="315" t="s">
        <v>632</v>
      </c>
      <c s="311" t="s">
        <v>434</v>
      </c>
      <c s="315" t="s">
        <v>2583</v>
      </c>
      <c s="327" t="s">
        <v>4177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22766197</v>
      </c>
    </row>
    <row r="259" spans="4:31" ht="12.75">
      <c r="D259" s="317" t="s">
        <v>445</v>
      </c>
      <c s="315" t="s">
        <v>246</v>
      </c>
      <c s="311" t="s">
        <v>434</v>
      </c>
      <c s="315" t="s">
        <v>2584</v>
      </c>
      <c s="314" t="s">
        <v>4178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8</v>
      </c>
      <c s="316">
        <v>0</v>
      </c>
      <c s="316">
        <v>0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8</v>
      </c>
      <c s="314">
        <v>52030832</v>
      </c>
    </row>
    <row r="260" spans="4:31" ht="12.75">
      <c r="D260" s="317" t="s">
        <v>445</v>
      </c>
      <c s="315" t="s">
        <v>249</v>
      </c>
      <c s="311" t="s">
        <v>434</v>
      </c>
      <c s="315" t="s">
        <v>2585</v>
      </c>
      <c s="314" t="s">
        <v>4179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9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7</v>
      </c>
      <c s="316">
        <v>7</v>
      </c>
      <c s="316">
        <v>0</v>
      </c>
      <c s="316">
        <v>8</v>
      </c>
      <c s="314">
        <v>22771821</v>
      </c>
    </row>
    <row r="261" spans="4:31" ht="12.75">
      <c r="D261" s="317" t="s">
        <v>445</v>
      </c>
      <c s="315" t="s">
        <v>247</v>
      </c>
      <c s="311" t="s">
        <v>434</v>
      </c>
      <c s="315" t="s">
        <v>2586</v>
      </c>
      <c s="314" t="s">
        <v>4180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12</v>
      </c>
      <c s="316">
        <v>0</v>
      </c>
      <c s="316">
        <v>1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12</v>
      </c>
      <c s="314">
        <v>22766211</v>
      </c>
    </row>
    <row r="262" spans="4:31" ht="25.5">
      <c r="D262" s="321" t="s">
        <v>446</v>
      </c>
      <c s="322" t="s">
        <v>250</v>
      </c>
      <c s="323" t="s">
        <v>434</v>
      </c>
      <c s="322" t="s">
        <v>2587</v>
      </c>
      <c s="324" t="s">
        <v>4181</v>
      </c>
      <c s="325">
        <v>5</v>
      </c>
      <c s="325">
        <v>1</v>
      </c>
      <c s="316">
        <v>2</v>
      </c>
      <c s="316">
        <v>1</v>
      </c>
      <c s="316">
        <v>1</v>
      </c>
      <c s="316">
        <v>0</v>
      </c>
      <c s="316">
        <v>9</v>
      </c>
      <c s="316">
        <v>0</v>
      </c>
      <c s="316">
        <v>1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6</v>
      </c>
      <c s="314">
        <v>34262881</v>
      </c>
    </row>
    <row r="263" spans="4:31" ht="12.75">
      <c r="D263" s="320" t="s">
        <v>436</v>
      </c>
      <c s="315" t="s">
        <v>261</v>
      </c>
      <c s="311" t="s">
        <v>436</v>
      </c>
      <c s="315" t="s">
        <v>2588</v>
      </c>
      <c s="314" t="s">
        <v>4182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52033836</v>
      </c>
    </row>
    <row r="264" spans="4:31" ht="12.75">
      <c r="D264" s="317" t="s">
        <v>445</v>
      </c>
      <c s="315" t="s">
        <v>262</v>
      </c>
      <c s="311" t="s">
        <v>436</v>
      </c>
      <c s="315" t="s">
        <v>2589</v>
      </c>
      <c s="314" t="s">
        <v>4183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52037225</v>
      </c>
    </row>
    <row r="265" spans="4:31" ht="12.75">
      <c r="D265" s="317" t="s">
        <v>445</v>
      </c>
      <c s="315" t="s">
        <v>545</v>
      </c>
      <c s="311" t="s">
        <v>436</v>
      </c>
      <c s="315" t="s">
        <v>2590</v>
      </c>
      <c s="314" t="s">
        <v>4184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1</v>
      </c>
      <c s="316">
        <v>0</v>
      </c>
      <c s="314">
        <v>52033821190001</v>
      </c>
    </row>
    <row r="266" spans="4:31" ht="12.75">
      <c r="D266" s="317"/>
      <c s="315" t="s">
        <v>3788</v>
      </c>
      <c s="311" t="s">
        <v>436</v>
      </c>
      <c s="315" t="s">
        <v>3789</v>
      </c>
      <c s="314" t="s">
        <v>4185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1</v>
      </c>
      <c s="316">
        <v>0</v>
      </c>
      <c s="314">
        <v>52033821190002</v>
      </c>
    </row>
    <row r="267" spans="4:31" ht="12.75">
      <c r="D267" s="317" t="s">
        <v>445</v>
      </c>
      <c s="315" t="s">
        <v>265</v>
      </c>
      <c s="311" t="s">
        <v>436</v>
      </c>
      <c s="315" t="s">
        <v>2591</v>
      </c>
      <c s="314" t="s">
        <v>4186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52037277</v>
      </c>
    </row>
    <row r="268" spans="4:31" ht="12.75">
      <c r="D268" s="317" t="s">
        <v>445</v>
      </c>
      <c s="315" t="s">
        <v>259</v>
      </c>
      <c s="311" t="s">
        <v>436</v>
      </c>
      <c s="315" t="s">
        <v>2592</v>
      </c>
      <c s="314" t="s">
        <v>4187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4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1</v>
      </c>
      <c s="314">
        <v>53992071</v>
      </c>
    </row>
    <row r="269" spans="4:31" ht="12.75">
      <c r="D269" s="317" t="s">
        <v>445</v>
      </c>
      <c s="315" t="s">
        <v>256</v>
      </c>
      <c s="311" t="s">
        <v>436</v>
      </c>
      <c s="315" t="s">
        <v>2593</v>
      </c>
      <c s="314" t="s">
        <v>4188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10</v>
      </c>
      <c s="316">
        <v>1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1</v>
      </c>
      <c s="314">
        <v>53992088</v>
      </c>
    </row>
    <row r="270" spans="4:31" ht="12.75">
      <c r="D270" s="317" t="s">
        <v>445</v>
      </c>
      <c s="315" t="s">
        <v>258</v>
      </c>
      <c s="311" t="s">
        <v>436</v>
      </c>
      <c s="315" t="s">
        <v>2594</v>
      </c>
      <c s="314" t="s">
        <v>4189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15</v>
      </c>
      <c s="316">
        <v>1</v>
      </c>
      <c s="316">
        <v>2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12</v>
      </c>
      <c s="316">
        <v>12</v>
      </c>
      <c s="316">
        <v>0</v>
      </c>
      <c s="316">
        <v>2</v>
      </c>
      <c s="314">
        <v>52037343</v>
      </c>
    </row>
    <row r="271" spans="4:32" ht="12.75">
      <c r="D271" s="317" t="s">
        <v>445</v>
      </c>
      <c s="315" t="s">
        <v>257</v>
      </c>
      <c s="311" t="s">
        <v>436</v>
      </c>
      <c s="315" t="s">
        <v>2595</v>
      </c>
      <c s="314" t="s">
        <v>4190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8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1</v>
      </c>
      <c s="326">
        <v>52037337</v>
      </c>
      <c s="326"/>
    </row>
    <row r="272" spans="4:31" ht="12.75">
      <c r="D272" s="317" t="s">
        <v>445</v>
      </c>
      <c s="315" t="s">
        <v>260</v>
      </c>
      <c s="311" t="s">
        <v>436</v>
      </c>
      <c s="315" t="s">
        <v>2596</v>
      </c>
      <c s="314" t="s">
        <v>4191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6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1</v>
      </c>
      <c s="314">
        <v>47869314</v>
      </c>
    </row>
    <row r="273" spans="4:33" ht="12.75">
      <c r="D273" s="317" t="s">
        <v>445</v>
      </c>
      <c s="315" t="s">
        <v>263</v>
      </c>
      <c s="311" t="s">
        <v>436</v>
      </c>
      <c s="315" t="s">
        <v>2597</v>
      </c>
      <c s="314" t="s">
        <v>4192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2</v>
      </c>
      <c s="314">
        <v>66762579</v>
      </c>
      <c r="AG273" s="326"/>
    </row>
    <row r="274" spans="4:31" ht="12.75">
      <c r="D274" s="317" t="s">
        <v>446</v>
      </c>
      <c s="315" t="s">
        <v>264</v>
      </c>
      <c s="311" t="s">
        <v>436</v>
      </c>
      <c s="315" t="s">
        <v>2598</v>
      </c>
      <c s="314" t="s">
        <v>4193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2</v>
      </c>
      <c s="314">
        <v>53996301</v>
      </c>
    </row>
    <row r="275" spans="4:31" ht="12.75">
      <c r="D275" s="320" t="s">
        <v>438</v>
      </c>
      <c s="315" t="s">
        <v>268</v>
      </c>
      <c s="311" t="s">
        <v>438</v>
      </c>
      <c s="315" t="s">
        <v>2599</v>
      </c>
      <c s="314" t="s">
        <v>4194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5</v>
      </c>
      <c s="314">
        <v>22748213</v>
      </c>
    </row>
    <row r="276" spans="4:34" ht="12.75">
      <c r="D276" s="317" t="s">
        <v>445</v>
      </c>
      <c s="315" t="s">
        <v>4206</v>
      </c>
      <c s="311" t="s">
        <v>438</v>
      </c>
      <c s="315" t="s">
        <v>4207</v>
      </c>
      <c s="314" t="s">
        <v>4208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10572737190002</v>
      </c>
      <c r="AH276" s="326"/>
    </row>
    <row r="277" spans="4:34" ht="12.75">
      <c r="D277" s="317"/>
      <c s="315" t="s">
        <v>4209</v>
      </c>
      <c s="311" t="s">
        <v>438</v>
      </c>
      <c s="315" t="s">
        <v>4210</v>
      </c>
      <c s="314" t="s">
        <v>4211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0</v>
      </c>
      <c s="314">
        <v>10572737190003</v>
      </c>
      <c r="AH277" s="326"/>
    </row>
    <row r="278" spans="4:34" ht="12.75">
      <c r="D278" s="317"/>
      <c s="315" t="s">
        <v>4212</v>
      </c>
      <c s="311" t="s">
        <v>438</v>
      </c>
      <c s="315" t="s">
        <v>4213</v>
      </c>
      <c s="314" t="s">
        <v>4214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10572737190004</v>
      </c>
      <c r="AH278" s="326"/>
    </row>
    <row r="279" spans="4:31" ht="12.75">
      <c r="D279" s="317" t="s">
        <v>445</v>
      </c>
      <c s="315" t="s">
        <v>4215</v>
      </c>
      <c s="311" t="s">
        <v>438</v>
      </c>
      <c s="315" t="s">
        <v>4216</v>
      </c>
      <c s="314" t="s">
        <v>4217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22751617190002</v>
      </c>
    </row>
    <row r="280" spans="4:31" ht="12.75">
      <c r="D280" s="317"/>
      <c s="315" t="s">
        <v>4218</v>
      </c>
      <c s="311" t="s">
        <v>438</v>
      </c>
      <c s="315" t="s">
        <v>4219</v>
      </c>
      <c s="314" t="s">
        <v>4220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22751617190003</v>
      </c>
    </row>
    <row r="281" spans="4:31" ht="12.75">
      <c r="D281" s="317" t="s">
        <v>445</v>
      </c>
      <c s="315" t="s">
        <v>266</v>
      </c>
      <c s="311" t="s">
        <v>438</v>
      </c>
      <c s="315" t="s">
        <v>2600</v>
      </c>
      <c s="314" t="s">
        <v>4195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23</v>
      </c>
      <c s="316">
        <v>1</v>
      </c>
      <c s="316">
        <v>3</v>
      </c>
      <c s="316">
        <v>1</v>
      </c>
      <c s="316">
        <v>2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19</v>
      </c>
      <c s="316">
        <v>19</v>
      </c>
      <c s="316">
        <v>0</v>
      </c>
      <c s="316">
        <v>16</v>
      </c>
      <c s="314">
        <v>34252931</v>
      </c>
    </row>
    <row r="282" spans="4:31" ht="12.75">
      <c r="D282" s="317"/>
      <c s="315" t="s">
        <v>4221</v>
      </c>
      <c s="311" t="s">
        <v>438</v>
      </c>
      <c s="315" t="s">
        <v>4222</v>
      </c>
      <c s="314" t="s">
        <v>4223</v>
      </c>
      <c s="316">
        <v>2</v>
      </c>
      <c s="316">
        <v>2</v>
      </c>
      <c s="316">
        <v>0</v>
      </c>
      <c s="316">
        <v>0</v>
      </c>
      <c s="316">
        <v>0</v>
      </c>
      <c s="316">
        <v>0</v>
      </c>
      <c s="316">
        <v>4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6</v>
      </c>
      <c s="314">
        <v>22762070190002</v>
      </c>
    </row>
    <row r="283" spans="4:31" ht="12.75">
      <c r="D283" s="317" t="s">
        <v>446</v>
      </c>
      <c s="315" t="s">
        <v>267</v>
      </c>
      <c s="311" t="s">
        <v>438</v>
      </c>
      <c s="315" t="s">
        <v>2601</v>
      </c>
      <c s="314" t="s">
        <v>4196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8</v>
      </c>
      <c s="316">
        <v>1</v>
      </c>
      <c s="316">
        <v>1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7</v>
      </c>
      <c s="316">
        <v>7</v>
      </c>
      <c s="316">
        <v>0</v>
      </c>
      <c s="316">
        <v>7</v>
      </c>
      <c s="314">
        <v>22762070190001</v>
      </c>
    </row>
    <row r="284" spans="4:31" ht="12.75">
      <c r="D284" s="320" t="s">
        <v>440</v>
      </c>
      <c s="315" t="s">
        <v>3806</v>
      </c>
      <c s="311" t="s">
        <v>440</v>
      </c>
      <c s="315" t="s">
        <v>3807</v>
      </c>
      <c s="314" t="s">
        <v>635</v>
      </c>
      <c s="316">
        <v>3</v>
      </c>
      <c s="316">
        <v>2</v>
      </c>
      <c s="316">
        <v>1</v>
      </c>
      <c s="316">
        <v>0</v>
      </c>
      <c s="316">
        <v>0</v>
      </c>
      <c s="316">
        <v>1</v>
      </c>
      <c s="316">
        <v>4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6</v>
      </c>
      <c s="314">
        <v>41142060</v>
      </c>
    </row>
    <row r="285" spans="4:31" ht="12.75">
      <c r="D285" s="317" t="s">
        <v>445</v>
      </c>
      <c s="315" t="s">
        <v>3796</v>
      </c>
      <c s="311" t="s">
        <v>440</v>
      </c>
      <c s="315" t="s">
        <v>3797</v>
      </c>
      <c s="314" t="s">
        <v>529</v>
      </c>
      <c s="316">
        <v>13</v>
      </c>
      <c s="316">
        <v>2</v>
      </c>
      <c s="316">
        <v>2</v>
      </c>
      <c s="316">
        <v>1</v>
      </c>
      <c s="316">
        <v>1</v>
      </c>
      <c s="316">
        <v>0</v>
      </c>
      <c s="316">
        <v>16</v>
      </c>
      <c s="316">
        <v>1</v>
      </c>
      <c s="316">
        <v>1</v>
      </c>
      <c s="316">
        <v>1</v>
      </c>
      <c s="316">
        <v>2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12</v>
      </c>
      <c s="314">
        <v>41142019</v>
      </c>
    </row>
    <row r="286" spans="4:31" ht="12.75">
      <c r="D286" s="317" t="s">
        <v>445</v>
      </c>
      <c s="315" t="s">
        <v>3798</v>
      </c>
      <c s="311" t="s">
        <v>440</v>
      </c>
      <c s="315" t="s">
        <v>3799</v>
      </c>
      <c s="314" t="s">
        <v>521</v>
      </c>
      <c s="316">
        <v>13</v>
      </c>
      <c s="316">
        <v>2</v>
      </c>
      <c s="316">
        <v>1</v>
      </c>
      <c s="316">
        <v>1</v>
      </c>
      <c s="316">
        <v>0</v>
      </c>
      <c s="316">
        <v>0</v>
      </c>
      <c s="316">
        <v>12</v>
      </c>
      <c s="316">
        <v>1</v>
      </c>
      <c s="316">
        <v>1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7</v>
      </c>
      <c s="314">
        <v>41142143</v>
      </c>
    </row>
    <row r="287" spans="4:35" ht="12.75">
      <c r="D287" s="317" t="s">
        <v>445</v>
      </c>
      <c s="315" t="s">
        <v>3800</v>
      </c>
      <c s="311" t="s">
        <v>440</v>
      </c>
      <c s="315" t="s">
        <v>3801</v>
      </c>
      <c s="314" t="s">
        <v>522</v>
      </c>
      <c s="316">
        <v>13</v>
      </c>
      <c s="316">
        <v>2</v>
      </c>
      <c s="316">
        <v>3</v>
      </c>
      <c s="316">
        <v>1</v>
      </c>
      <c s="316">
        <v>1</v>
      </c>
      <c s="316">
        <v>1</v>
      </c>
      <c s="316">
        <v>13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18</v>
      </c>
      <c s="314">
        <v>41142284</v>
      </c>
      <c r="AI287" s="326"/>
    </row>
    <row r="288" spans="4:31" ht="12.75">
      <c r="D288" s="317" t="s">
        <v>445</v>
      </c>
      <c s="315" t="s">
        <v>272</v>
      </c>
      <c s="311" t="s">
        <v>440</v>
      </c>
      <c s="315" t="s">
        <v>2602</v>
      </c>
      <c s="314" t="s">
        <v>538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4">
        <v>41142203</v>
      </c>
    </row>
    <row r="289" spans="4:31" ht="12.75">
      <c r="D289" s="317" t="s">
        <v>445</v>
      </c>
      <c s="315" t="s">
        <v>3804</v>
      </c>
      <c s="311" t="s">
        <v>440</v>
      </c>
      <c s="315" t="s">
        <v>3805</v>
      </c>
      <c s="314" t="s">
        <v>525</v>
      </c>
      <c s="316">
        <v>13</v>
      </c>
      <c s="316">
        <v>2</v>
      </c>
      <c s="316">
        <v>1</v>
      </c>
      <c s="316">
        <v>1</v>
      </c>
      <c s="316">
        <v>0</v>
      </c>
      <c s="316">
        <v>0</v>
      </c>
      <c s="316">
        <v>4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7</v>
      </c>
      <c s="314">
        <v>41142226</v>
      </c>
    </row>
    <row r="290" spans="4:31" ht="12.75">
      <c r="D290" s="317" t="s">
        <v>445</v>
      </c>
      <c s="315" t="s">
        <v>816</v>
      </c>
      <c s="311" t="s">
        <v>440</v>
      </c>
      <c s="315" t="s">
        <v>2603</v>
      </c>
      <c s="314" t="s">
        <v>526</v>
      </c>
      <c s="316">
        <v>13</v>
      </c>
      <c s="316">
        <v>2</v>
      </c>
      <c s="316">
        <v>1</v>
      </c>
      <c s="316">
        <v>0</v>
      </c>
      <c s="316">
        <v>1</v>
      </c>
      <c s="316">
        <v>0</v>
      </c>
      <c s="316">
        <v>8</v>
      </c>
      <c s="316">
        <v>1</v>
      </c>
      <c s="316">
        <v>1</v>
      </c>
      <c s="316">
        <v>0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5</v>
      </c>
      <c s="314">
        <v>72240477</v>
      </c>
    </row>
    <row r="291" spans="5:31" ht="12.75">
      <c r="E291" s="315" t="s">
        <v>3802</v>
      </c>
      <c s="311" t="s">
        <v>440</v>
      </c>
      <c s="315" t="s">
        <v>3803</v>
      </c>
      <c s="318" t="s">
        <v>523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4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8</v>
      </c>
      <c s="314">
        <v>41142166</v>
      </c>
    </row>
    <row r="292" spans="4:36" ht="12.75">
      <c r="D292" s="317" t="s">
        <v>445</v>
      </c>
      <c s="315" t="s">
        <v>3808</v>
      </c>
      <c s="311" t="s">
        <v>440</v>
      </c>
      <c s="315" t="s">
        <v>3809</v>
      </c>
      <c s="314" t="s">
        <v>636</v>
      </c>
      <c s="316">
        <v>3</v>
      </c>
      <c s="316">
        <v>2</v>
      </c>
      <c s="316">
        <v>0</v>
      </c>
      <c s="316">
        <v>0</v>
      </c>
      <c s="316">
        <v>0</v>
      </c>
      <c s="316">
        <v>0</v>
      </c>
      <c s="316">
        <v>4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5</v>
      </c>
      <c s="314">
        <v>41142172</v>
      </c>
      <c r="AJ292" s="326"/>
    </row>
    <row r="293" spans="4:37" ht="12.75">
      <c r="D293" s="317" t="s">
        <v>445</v>
      </c>
      <c s="315" t="s">
        <v>271</v>
      </c>
      <c s="311" t="s">
        <v>440</v>
      </c>
      <c s="315" t="s">
        <v>2604</v>
      </c>
      <c s="314" t="s">
        <v>524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4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4</v>
      </c>
      <c s="314">
        <v>54001094</v>
      </c>
      <c r="AK293" s="326"/>
    </row>
    <row r="294" spans="5:31" ht="12.75">
      <c r="E294" s="315" t="s">
        <v>270</v>
      </c>
      <c s="311" t="s">
        <v>440</v>
      </c>
      <c s="315" t="s">
        <v>2605</v>
      </c>
      <c s="314" t="s">
        <v>633</v>
      </c>
      <c s="316">
        <v>5</v>
      </c>
      <c s="316">
        <v>2</v>
      </c>
      <c s="316">
        <v>2</v>
      </c>
      <c s="316">
        <v>1</v>
      </c>
      <c s="316">
        <v>1</v>
      </c>
      <c s="316">
        <v>0</v>
      </c>
      <c s="316">
        <v>16</v>
      </c>
      <c s="316">
        <v>1</v>
      </c>
      <c s="316">
        <v>1</v>
      </c>
      <c s="316">
        <v>1</v>
      </c>
      <c s="316">
        <v>3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13</v>
      </c>
      <c s="314">
        <v>54001295</v>
      </c>
    </row>
    <row r="295" spans="4:31" ht="12.75">
      <c r="D295" s="317" t="s">
        <v>445</v>
      </c>
      <c s="315" t="s">
        <v>274</v>
      </c>
      <c s="311" t="s">
        <v>440</v>
      </c>
      <c s="315" t="s">
        <v>2606</v>
      </c>
      <c s="314" t="s">
        <v>634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20</v>
      </c>
      <c s="316">
        <v>2</v>
      </c>
      <c s="316">
        <v>0</v>
      </c>
      <c s="316">
        <v>0</v>
      </c>
      <c s="316">
        <v>3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10</v>
      </c>
      <c s="316">
        <v>10</v>
      </c>
      <c s="316">
        <v>0</v>
      </c>
      <c s="316">
        <v>12</v>
      </c>
      <c s="314">
        <v>54001208</v>
      </c>
    </row>
    <row r="296" spans="5:38" ht="12.75">
      <c r="E296" s="315" t="s">
        <v>275</v>
      </c>
      <c s="311" t="s">
        <v>440</v>
      </c>
      <c s="315" t="s">
        <v>2607</v>
      </c>
      <c s="314" t="s">
        <v>527</v>
      </c>
      <c s="316">
        <v>5</v>
      </c>
      <c s="316">
        <v>2</v>
      </c>
      <c s="316">
        <v>2</v>
      </c>
      <c s="316">
        <v>1</v>
      </c>
      <c s="316">
        <v>1</v>
      </c>
      <c s="316">
        <v>0</v>
      </c>
      <c s="316">
        <v>34</v>
      </c>
      <c s="316">
        <v>2</v>
      </c>
      <c s="316">
        <v>3</v>
      </c>
      <c s="316">
        <v>2</v>
      </c>
      <c s="316">
        <v>6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18</v>
      </c>
      <c s="316">
        <v>18</v>
      </c>
      <c s="316">
        <v>0</v>
      </c>
      <c s="316">
        <v>23</v>
      </c>
      <c s="314">
        <v>34254410</v>
      </c>
      <c r="AL296" s="326"/>
    </row>
    <row r="297" spans="4:43" ht="12.75">
      <c r="D297" s="317" t="s">
        <v>445</v>
      </c>
      <c s="315" t="s">
        <v>273</v>
      </c>
      <c s="311" t="s">
        <v>440</v>
      </c>
      <c s="315" t="s">
        <v>2608</v>
      </c>
      <c s="314" t="s">
        <v>539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8</v>
      </c>
      <c s="316">
        <v>0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6</v>
      </c>
      <c s="314">
        <v>54000901</v>
      </c>
      <c r="AM297" s="326"/>
      <c s="326"/>
      <c s="326"/>
      <c s="326"/>
      <c s="326"/>
    </row>
    <row r="298" spans="5:47" ht="12.75">
      <c r="E298" s="315" t="s">
        <v>269</v>
      </c>
      <c s="311" t="s">
        <v>440</v>
      </c>
      <c s="315" t="s">
        <v>2609</v>
      </c>
      <c s="314" t="s">
        <v>520</v>
      </c>
      <c s="316">
        <v>5</v>
      </c>
      <c s="316">
        <v>2</v>
      </c>
      <c s="316">
        <v>0</v>
      </c>
      <c s="316">
        <v>0</v>
      </c>
      <c s="316">
        <v>0</v>
      </c>
      <c s="316">
        <v>0</v>
      </c>
      <c s="316">
        <v>7</v>
      </c>
      <c s="316">
        <v>1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9</v>
      </c>
      <c s="314">
        <v>34254447</v>
      </c>
      <c r="AR298" s="326"/>
      <c s="326"/>
      <c s="326"/>
      <c s="326"/>
    </row>
    <row r="299" spans="4:48" ht="12.75">
      <c r="D299" s="317" t="s">
        <v>446</v>
      </c>
      <c s="315" t="s">
        <v>276</v>
      </c>
      <c s="311" t="s">
        <v>440</v>
      </c>
      <c s="315" t="s">
        <v>2610</v>
      </c>
      <c s="314" t="s">
        <v>528</v>
      </c>
      <c s="316">
        <v>5</v>
      </c>
      <c s="316">
        <v>2</v>
      </c>
      <c s="316">
        <v>1</v>
      </c>
      <c s="316">
        <v>1</v>
      </c>
      <c s="316">
        <v>0</v>
      </c>
      <c s="316">
        <v>0</v>
      </c>
      <c s="316">
        <v>6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4</v>
      </c>
      <c s="314">
        <v>54001196</v>
      </c>
      <c r="AV299" s="326"/>
    </row>
    <row r="300" spans="4:48" s="326" customFormat="1" ht="14.25" customHeight="1">
      <c r="D300" s="320" t="s">
        <v>442</v>
      </c>
      <c s="315" t="s">
        <v>284</v>
      </c>
      <c s="311" t="s">
        <v>442</v>
      </c>
      <c s="315" t="s">
        <v>2611</v>
      </c>
      <c s="314" t="s">
        <v>534</v>
      </c>
      <c s="316">
        <v>13</v>
      </c>
      <c s="316">
        <v>2</v>
      </c>
      <c s="316">
        <v>0</v>
      </c>
      <c s="316">
        <v>0</v>
      </c>
      <c s="316">
        <v>0</v>
      </c>
      <c s="316">
        <v>0</v>
      </c>
      <c s="316">
        <v>6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6</v>
      </c>
      <c s="314">
        <v>46070537</v>
      </c>
      <c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  <c s="314"/>
    </row>
    <row r="301" spans="4:31" ht="12.75">
      <c r="D301" s="317" t="s">
        <v>445</v>
      </c>
      <c s="315" t="s">
        <v>283</v>
      </c>
      <c s="311" t="s">
        <v>442</v>
      </c>
      <c s="315" t="s">
        <v>2612</v>
      </c>
      <c s="314" t="s">
        <v>543</v>
      </c>
      <c s="316">
        <v>13</v>
      </c>
      <c s="316">
        <v>2</v>
      </c>
      <c s="316">
        <v>1</v>
      </c>
      <c s="316">
        <v>0</v>
      </c>
      <c s="316">
        <v>1</v>
      </c>
      <c s="316">
        <v>0</v>
      </c>
      <c s="316">
        <v>5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4</v>
      </c>
      <c s="314">
        <v>46070520</v>
      </c>
    </row>
    <row r="302" spans="4:31" ht="12.75">
      <c r="D302" s="317"/>
      <c s="315" t="s">
        <v>3793</v>
      </c>
      <c s="311" t="s">
        <v>442</v>
      </c>
      <c s="315" t="s">
        <v>3794</v>
      </c>
      <c s="314" t="s">
        <v>3795</v>
      </c>
      <c s="316">
        <v>5</v>
      </c>
      <c s="316">
        <v>2</v>
      </c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4">
        <v>90452071</v>
      </c>
    </row>
    <row r="303" spans="4:31" ht="12.75">
      <c r="D303" s="317" t="s">
        <v>445</v>
      </c>
      <c s="315" t="s">
        <v>280</v>
      </c>
      <c s="311" t="s">
        <v>442</v>
      </c>
      <c s="315" t="s">
        <v>2613</v>
      </c>
      <c s="314" t="s">
        <v>531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21</v>
      </c>
      <c s="316">
        <v>1</v>
      </c>
      <c s="316">
        <v>1</v>
      </c>
      <c s="316">
        <v>1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10</v>
      </c>
      <c s="314">
        <v>50463260</v>
      </c>
    </row>
    <row r="304" spans="4:31" ht="12.75">
      <c r="D304" s="317" t="s">
        <v>445</v>
      </c>
      <c s="315" t="s">
        <v>282</v>
      </c>
      <c s="311" t="s">
        <v>442</v>
      </c>
      <c s="315" t="s">
        <v>2614</v>
      </c>
      <c s="314" t="s">
        <v>532</v>
      </c>
      <c s="316">
        <v>5</v>
      </c>
      <c s="316">
        <v>2</v>
      </c>
      <c s="316">
        <v>2</v>
      </c>
      <c s="316">
        <v>1</v>
      </c>
      <c s="316">
        <v>1</v>
      </c>
      <c s="316">
        <v>0</v>
      </c>
      <c s="316">
        <v>18</v>
      </c>
      <c s="316">
        <v>0</v>
      </c>
      <c s="316">
        <v>2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15</v>
      </c>
      <c s="314">
        <v>22783244</v>
      </c>
    </row>
    <row r="305" spans="5:31" ht="12.75">
      <c r="E305" s="315" t="s">
        <v>279</v>
      </c>
      <c s="311" t="s">
        <v>442</v>
      </c>
      <c s="315" t="s">
        <v>2615</v>
      </c>
      <c s="314" t="s">
        <v>530</v>
      </c>
      <c s="316">
        <v>5</v>
      </c>
      <c s="316">
        <v>1</v>
      </c>
      <c s="316">
        <v>3</v>
      </c>
      <c s="316">
        <v>1</v>
      </c>
      <c s="316">
        <v>2</v>
      </c>
      <c s="316">
        <v>0</v>
      </c>
      <c s="316">
        <v>21</v>
      </c>
      <c s="316">
        <v>0</v>
      </c>
      <c s="316">
        <v>2</v>
      </c>
      <c s="316">
        <v>1</v>
      </c>
      <c s="316">
        <v>3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2</v>
      </c>
      <c s="316">
        <v>13</v>
      </c>
      <c s="316">
        <v>13</v>
      </c>
      <c s="316">
        <v>0</v>
      </c>
      <c s="316">
        <v>10</v>
      </c>
      <c s="314">
        <v>47867143</v>
      </c>
    </row>
    <row r="306" spans="5:31" ht="12.75">
      <c r="E306" s="315" t="s">
        <v>277</v>
      </c>
      <c s="311" t="s">
        <v>442</v>
      </c>
      <c s="315" t="s">
        <v>2616</v>
      </c>
      <c s="314" t="s">
        <v>540</v>
      </c>
      <c s="316">
        <v>5</v>
      </c>
      <c s="316">
        <v>1</v>
      </c>
      <c s="316">
        <v>3</v>
      </c>
      <c s="316">
        <v>1</v>
      </c>
      <c s="316">
        <v>2</v>
      </c>
      <c s="316">
        <v>0</v>
      </c>
      <c s="316">
        <v>22</v>
      </c>
      <c s="316">
        <v>0</v>
      </c>
      <c s="316">
        <v>1</v>
      </c>
      <c s="316">
        <v>1</v>
      </c>
      <c s="316">
        <v>2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14</v>
      </c>
      <c s="316">
        <v>14</v>
      </c>
      <c s="316">
        <v>0</v>
      </c>
      <c s="316">
        <v>10</v>
      </c>
      <c s="314">
        <v>57123426</v>
      </c>
    </row>
    <row r="307" spans="4:31" ht="12.75">
      <c r="D307" s="317" t="s">
        <v>445</v>
      </c>
      <c s="315" t="s">
        <v>281</v>
      </c>
      <c s="311" t="s">
        <v>442</v>
      </c>
      <c s="315" t="s">
        <v>2617</v>
      </c>
      <c s="314" t="s">
        <v>542</v>
      </c>
      <c s="316">
        <v>5</v>
      </c>
      <c s="316">
        <v>2</v>
      </c>
      <c s="316">
        <v>3</v>
      </c>
      <c s="316">
        <v>1</v>
      </c>
      <c s="316">
        <v>2</v>
      </c>
      <c s="316">
        <v>0</v>
      </c>
      <c s="316">
        <v>15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15</v>
      </c>
      <c s="314">
        <v>75133291</v>
      </c>
    </row>
    <row r="308" spans="4:31" ht="12.75">
      <c r="D308" s="317"/>
      <c s="315" t="s">
        <v>3790</v>
      </c>
      <c s="311" t="s">
        <v>442</v>
      </c>
      <c s="315" t="s">
        <v>3791</v>
      </c>
      <c s="314" t="s">
        <v>3792</v>
      </c>
      <c s="316">
        <v>2</v>
      </c>
      <c s="316">
        <v>2</v>
      </c>
      <c s="316">
        <v>1</v>
      </c>
      <c s="316">
        <v>0</v>
      </c>
      <c s="316">
        <v>1</v>
      </c>
      <c s="316">
        <v>0</v>
      </c>
      <c s="316">
        <v>3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2</v>
      </c>
      <c s="316">
        <v>2</v>
      </c>
      <c s="316">
        <v>0</v>
      </c>
      <c s="316">
        <v>7</v>
      </c>
      <c s="314">
        <v>64638852190002</v>
      </c>
    </row>
    <row r="309" spans="4:31" ht="12.75">
      <c r="D309" s="317" t="s">
        <v>446</v>
      </c>
      <c s="315" t="s">
        <v>278</v>
      </c>
      <c s="311" t="s">
        <v>442</v>
      </c>
      <c s="315" t="s">
        <v>2618</v>
      </c>
      <c s="314" t="s">
        <v>541</v>
      </c>
      <c s="316">
        <v>5</v>
      </c>
      <c s="316">
        <v>1</v>
      </c>
      <c s="316">
        <v>4</v>
      </c>
      <c s="316">
        <v>1</v>
      </c>
      <c s="316">
        <v>3</v>
      </c>
      <c s="316">
        <v>0</v>
      </c>
      <c s="316">
        <v>35</v>
      </c>
      <c s="316">
        <v>1</v>
      </c>
      <c s="316">
        <v>1</v>
      </c>
      <c s="316">
        <v>0</v>
      </c>
      <c s="316">
        <v>3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1</v>
      </c>
      <c s="316">
        <v>20</v>
      </c>
      <c s="316">
        <v>20</v>
      </c>
      <c s="316">
        <v>0</v>
      </c>
      <c s="316">
        <v>12</v>
      </c>
      <c s="314">
        <v>64638852190001</v>
      </c>
    </row>
    <row r="310" spans="4:31" ht="12.75">
      <c r="D310" s="311" t="s">
        <v>406</v>
      </c>
      <c s="315" t="s">
        <v>357</v>
      </c>
      <c s="311" t="s">
        <v>406</v>
      </c>
      <c s="315" t="s">
        <v>2619</v>
      </c>
      <c s="314" t="s">
        <v>694</v>
      </c>
      <c s="316">
        <v>13</v>
      </c>
      <c s="316">
        <v>1</v>
      </c>
      <c s="316">
        <v>0</v>
      </c>
      <c s="316">
        <v>0</v>
      </c>
      <c s="316">
        <v>0</v>
      </c>
      <c s="316">
        <v>0</v>
      </c>
      <c s="316">
        <v>20</v>
      </c>
      <c s="316">
        <v>1</v>
      </c>
      <c s="316">
        <v>1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7</v>
      </c>
      <c s="314">
        <v>54000290</v>
      </c>
    </row>
    <row r="311" spans="4:31" ht="12.75">
      <c r="D311" s="317" t="s">
        <v>445</v>
      </c>
      <c s="315" t="s">
        <v>817</v>
      </c>
      <c s="311" t="s">
        <v>406</v>
      </c>
      <c s="315" t="s">
        <v>2620</v>
      </c>
      <c s="314" t="s">
        <v>660</v>
      </c>
      <c s="316">
        <v>13</v>
      </c>
      <c s="316">
        <v>1</v>
      </c>
      <c s="316">
        <v>0</v>
      </c>
      <c s="316">
        <v>0</v>
      </c>
      <c s="316">
        <v>0</v>
      </c>
      <c s="316">
        <v>0</v>
      </c>
      <c s="316">
        <v>5</v>
      </c>
      <c s="316">
        <v>1</v>
      </c>
      <c s="316">
        <v>1</v>
      </c>
      <c s="316">
        <v>0</v>
      </c>
      <c s="316">
        <v>1</v>
      </c>
      <c s="316">
        <v>0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8</v>
      </c>
      <c s="314">
        <v>47876780</v>
      </c>
    </row>
    <row r="312" spans="4:31" ht="12.75">
      <c r="D312" s="317" t="s">
        <v>445</v>
      </c>
      <c s="315" t="s">
        <v>354</v>
      </c>
      <c s="311" t="s">
        <v>406</v>
      </c>
      <c s="315" t="s">
        <v>2621</v>
      </c>
      <c s="314" t="s">
        <v>473</v>
      </c>
      <c s="316">
        <v>13</v>
      </c>
      <c s="316">
        <v>1</v>
      </c>
      <c s="316">
        <v>0</v>
      </c>
      <c s="316">
        <v>0</v>
      </c>
      <c s="316">
        <v>0</v>
      </c>
      <c s="316">
        <v>0</v>
      </c>
      <c s="316">
        <v>16</v>
      </c>
      <c s="316">
        <v>1</v>
      </c>
      <c s="316">
        <v>1</v>
      </c>
      <c s="316">
        <v>1</v>
      </c>
      <c s="316">
        <v>6</v>
      </c>
      <c s="316">
        <v>8</v>
      </c>
      <c s="316">
        <v>1</v>
      </c>
      <c s="316">
        <v>0</v>
      </c>
      <c s="316">
        <v>0</v>
      </c>
      <c s="316">
        <v>0</v>
      </c>
      <c s="316">
        <v>0</v>
      </c>
      <c s="316">
        <v>3</v>
      </c>
      <c s="316">
        <v>7</v>
      </c>
      <c s="316">
        <v>7</v>
      </c>
      <c s="316">
        <v>0</v>
      </c>
      <c s="316">
        <v>2</v>
      </c>
      <c s="314">
        <v>47867290</v>
      </c>
    </row>
    <row r="313" spans="4:31" ht="12.75">
      <c r="D313" s="317" t="s">
        <v>445</v>
      </c>
      <c s="315" t="s">
        <v>637</v>
      </c>
      <c s="311" t="s">
        <v>406</v>
      </c>
      <c s="315" t="s">
        <v>2622</v>
      </c>
      <c s="314" t="s">
        <v>648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34</v>
      </c>
      <c s="316">
        <v>2</v>
      </c>
      <c s="316">
        <v>1</v>
      </c>
      <c s="316">
        <v>1</v>
      </c>
      <c s="316">
        <v>3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18</v>
      </c>
      <c s="316">
        <v>18</v>
      </c>
      <c s="316">
        <v>0</v>
      </c>
      <c s="316">
        <v>18</v>
      </c>
      <c s="314">
        <v>47869277</v>
      </c>
    </row>
    <row r="314" spans="4:31" ht="12.75">
      <c r="D314" s="317" t="s">
        <v>445</v>
      </c>
      <c s="315" t="s">
        <v>289</v>
      </c>
      <c s="311" t="s">
        <v>406</v>
      </c>
      <c s="315" t="s">
        <v>2623</v>
      </c>
      <c s="314" t="s">
        <v>453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55</v>
      </c>
      <c s="316">
        <v>2</v>
      </c>
      <c s="316">
        <v>4</v>
      </c>
      <c s="316">
        <v>4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29</v>
      </c>
      <c s="316">
        <v>29</v>
      </c>
      <c s="316">
        <v>0</v>
      </c>
      <c s="316">
        <v>26</v>
      </c>
      <c s="314">
        <v>46067831</v>
      </c>
    </row>
    <row r="315" spans="4:31" ht="12.75">
      <c r="D315" s="317" t="s">
        <v>445</v>
      </c>
      <c s="315" t="s">
        <v>343</v>
      </c>
      <c s="311" t="s">
        <v>406</v>
      </c>
      <c s="315" t="s">
        <v>2624</v>
      </c>
      <c s="314" t="s">
        <v>678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27</v>
      </c>
      <c s="316">
        <v>1</v>
      </c>
      <c s="316">
        <v>1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8</v>
      </c>
      <c s="314">
        <v>47868906</v>
      </c>
    </row>
    <row r="316" spans="4:31" ht="12.75">
      <c r="D316" s="317" t="s">
        <v>445</v>
      </c>
      <c s="315" t="s">
        <v>304</v>
      </c>
      <c s="311" t="s">
        <v>406</v>
      </c>
      <c s="315" t="s">
        <v>2625</v>
      </c>
      <c s="314" t="s">
        <v>679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26</v>
      </c>
      <c s="316">
        <v>1</v>
      </c>
      <c s="316">
        <v>2</v>
      </c>
      <c s="316">
        <v>2</v>
      </c>
      <c s="316">
        <v>4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12</v>
      </c>
      <c s="316">
        <v>12</v>
      </c>
      <c s="316">
        <v>0</v>
      </c>
      <c s="316">
        <v>10</v>
      </c>
      <c s="314">
        <v>47861229</v>
      </c>
    </row>
    <row r="317" spans="5:31" ht="12.75">
      <c r="E317" s="315" t="s">
        <v>295</v>
      </c>
      <c s="311" t="s">
        <v>406</v>
      </c>
      <c s="315" t="s">
        <v>2626</v>
      </c>
      <c s="314" t="s">
        <v>680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8</v>
      </c>
      <c s="316">
        <v>1</v>
      </c>
      <c s="316">
        <v>1</v>
      </c>
      <c s="316">
        <v>1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5</v>
      </c>
      <c s="314">
        <v>47872032</v>
      </c>
    </row>
    <row r="318" spans="5:31" ht="12.75">
      <c r="E318" s="315" t="s">
        <v>317</v>
      </c>
      <c s="311" t="s">
        <v>406</v>
      </c>
      <c s="315" t="s">
        <v>2627</v>
      </c>
      <c s="314" t="s">
        <v>681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25</v>
      </c>
      <c s="316">
        <v>1</v>
      </c>
      <c s="316">
        <v>2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13</v>
      </c>
      <c s="316">
        <v>13</v>
      </c>
      <c s="316">
        <v>0</v>
      </c>
      <c s="316">
        <v>10</v>
      </c>
      <c s="314">
        <v>47876679</v>
      </c>
    </row>
    <row r="319" spans="5:31" ht="12.75">
      <c r="E319" s="315" t="s">
        <v>316</v>
      </c>
      <c s="311" t="s">
        <v>406</v>
      </c>
      <c s="315" t="s">
        <v>2628</v>
      </c>
      <c s="314" t="s">
        <v>682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25</v>
      </c>
      <c s="316">
        <v>1</v>
      </c>
      <c s="316">
        <v>1</v>
      </c>
      <c s="316">
        <v>1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13</v>
      </c>
      <c s="316">
        <v>13</v>
      </c>
      <c s="316">
        <v>0</v>
      </c>
      <c s="316">
        <v>9</v>
      </c>
      <c s="314">
        <v>47865061</v>
      </c>
    </row>
    <row r="320" spans="4:31" ht="12.75">
      <c r="D320" s="317" t="s">
        <v>445</v>
      </c>
      <c s="315" t="s">
        <v>293</v>
      </c>
      <c s="311" t="s">
        <v>406</v>
      </c>
      <c s="315" t="s">
        <v>2629</v>
      </c>
      <c s="314" t="s">
        <v>683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30</v>
      </c>
      <c s="316">
        <v>2</v>
      </c>
      <c s="316">
        <v>2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16</v>
      </c>
      <c s="316">
        <v>16</v>
      </c>
      <c s="316">
        <v>0</v>
      </c>
      <c s="316">
        <v>12</v>
      </c>
      <c s="314">
        <v>47867025</v>
      </c>
    </row>
    <row r="321" spans="5:31" ht="12.75">
      <c r="E321" s="315" t="s">
        <v>347</v>
      </c>
      <c s="311" t="s">
        <v>406</v>
      </c>
      <c s="315" t="s">
        <v>2630</v>
      </c>
      <c s="314" t="s">
        <v>684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24</v>
      </c>
      <c s="316">
        <v>1</v>
      </c>
      <c s="316">
        <v>2</v>
      </c>
      <c s="316">
        <v>1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10</v>
      </c>
      <c s="314">
        <v>41145294</v>
      </c>
    </row>
    <row r="322" spans="5:31" ht="12.75">
      <c r="E322" s="315" t="s">
        <v>340</v>
      </c>
      <c s="311" t="s">
        <v>406</v>
      </c>
      <c s="315" t="s">
        <v>2631</v>
      </c>
      <c s="314" t="s">
        <v>685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28</v>
      </c>
      <c s="316">
        <v>2</v>
      </c>
      <c s="316">
        <v>2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15</v>
      </c>
      <c s="316">
        <v>15</v>
      </c>
      <c s="316">
        <v>0</v>
      </c>
      <c s="316">
        <v>16</v>
      </c>
      <c s="314">
        <v>46064525</v>
      </c>
    </row>
    <row r="323" spans="4:31" ht="12.75">
      <c r="D323" s="317" t="s">
        <v>445</v>
      </c>
      <c s="315" t="s">
        <v>315</v>
      </c>
      <c s="311" t="s">
        <v>406</v>
      </c>
      <c s="315" t="s">
        <v>2632</v>
      </c>
      <c s="314" t="s">
        <v>650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23</v>
      </c>
      <c s="316">
        <v>2</v>
      </c>
      <c s="316">
        <v>2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12</v>
      </c>
      <c s="316">
        <v>12</v>
      </c>
      <c s="316">
        <v>0</v>
      </c>
      <c s="316">
        <v>16</v>
      </c>
      <c s="314">
        <v>46072252</v>
      </c>
    </row>
    <row r="324" spans="4:31" ht="12.75">
      <c r="D324" s="317" t="s">
        <v>445</v>
      </c>
      <c s="315" t="s">
        <v>313</v>
      </c>
      <c s="311" t="s">
        <v>406</v>
      </c>
      <c s="315" t="s">
        <v>2633</v>
      </c>
      <c s="314" t="s">
        <v>686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47</v>
      </c>
      <c s="316">
        <v>2</v>
      </c>
      <c s="316">
        <v>4</v>
      </c>
      <c s="316">
        <v>1</v>
      </c>
      <c s="316">
        <v>3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25</v>
      </c>
      <c s="316">
        <v>25</v>
      </c>
      <c s="316">
        <v>0</v>
      </c>
      <c s="316">
        <v>17</v>
      </c>
      <c s="314">
        <v>41145839</v>
      </c>
    </row>
    <row r="325" spans="5:31" ht="12.75">
      <c r="E325" s="315" t="s">
        <v>296</v>
      </c>
      <c s="311" t="s">
        <v>406</v>
      </c>
      <c s="315" t="s">
        <v>2634</v>
      </c>
      <c s="314" t="s">
        <v>687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27</v>
      </c>
      <c s="316">
        <v>2</v>
      </c>
      <c s="316">
        <v>2</v>
      </c>
      <c s="316">
        <v>1</v>
      </c>
      <c s="316">
        <v>9</v>
      </c>
      <c s="316">
        <v>7</v>
      </c>
      <c s="316">
        <v>3</v>
      </c>
      <c s="316">
        <v>0</v>
      </c>
      <c s="316">
        <v>0</v>
      </c>
      <c s="316">
        <v>0</v>
      </c>
      <c s="316">
        <v>0</v>
      </c>
      <c s="316">
        <v>1</v>
      </c>
      <c s="316">
        <v>11</v>
      </c>
      <c s="316">
        <v>11</v>
      </c>
      <c s="316">
        <v>0</v>
      </c>
      <c s="316">
        <v>11</v>
      </c>
      <c s="314">
        <v>47874678</v>
      </c>
    </row>
    <row r="326" spans="4:31" ht="12.75">
      <c r="D326" s="317" t="s">
        <v>445</v>
      </c>
      <c s="315" t="s">
        <v>337</v>
      </c>
      <c s="311" t="s">
        <v>406</v>
      </c>
      <c s="315" t="s">
        <v>2635</v>
      </c>
      <c s="314" t="s">
        <v>688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32</v>
      </c>
      <c s="316">
        <v>1</v>
      </c>
      <c s="316">
        <v>2</v>
      </c>
      <c s="316">
        <v>2</v>
      </c>
      <c s="316">
        <v>2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16</v>
      </c>
      <c s="316">
        <v>16</v>
      </c>
      <c s="316">
        <v>0</v>
      </c>
      <c s="316">
        <v>12</v>
      </c>
      <c s="314">
        <v>41137876</v>
      </c>
    </row>
    <row r="327" spans="4:31" ht="12.75">
      <c r="D327" s="317" t="s">
        <v>445</v>
      </c>
      <c s="315" t="s">
        <v>336</v>
      </c>
      <c s="311" t="s">
        <v>406</v>
      </c>
      <c s="315" t="s">
        <v>2636</v>
      </c>
      <c s="314" t="s">
        <v>689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33</v>
      </c>
      <c s="316">
        <v>2</v>
      </c>
      <c s="316">
        <v>3</v>
      </c>
      <c s="316">
        <v>3</v>
      </c>
      <c s="316">
        <v>3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17</v>
      </c>
      <c s="316">
        <v>17</v>
      </c>
      <c s="316">
        <v>0</v>
      </c>
      <c s="316">
        <v>12</v>
      </c>
      <c s="314">
        <v>41134480</v>
      </c>
    </row>
    <row r="328" spans="4:31" ht="12.75">
      <c r="D328" s="317" t="s">
        <v>445</v>
      </c>
      <c s="315" t="s">
        <v>330</v>
      </c>
      <c s="311" t="s">
        <v>406</v>
      </c>
      <c s="315" t="s">
        <v>2637</v>
      </c>
      <c s="314" t="s">
        <v>690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22</v>
      </c>
      <c s="316">
        <v>1</v>
      </c>
      <c s="316">
        <v>1</v>
      </c>
      <c s="316">
        <v>2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12</v>
      </c>
      <c s="316">
        <v>12</v>
      </c>
      <c s="316">
        <v>0</v>
      </c>
      <c s="316">
        <v>11</v>
      </c>
      <c s="314">
        <v>2414071</v>
      </c>
    </row>
    <row r="329" spans="4:31" ht="12.75">
      <c r="D329" s="317" t="s">
        <v>445</v>
      </c>
      <c s="315" t="s">
        <v>331</v>
      </c>
      <c s="311" t="s">
        <v>406</v>
      </c>
      <c s="315" t="s">
        <v>2638</v>
      </c>
      <c s="314" t="s">
        <v>691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22</v>
      </c>
      <c s="316">
        <v>1</v>
      </c>
      <c s="316">
        <v>2</v>
      </c>
      <c s="316">
        <v>3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12</v>
      </c>
      <c s="314">
        <v>5339235</v>
      </c>
    </row>
    <row r="330" spans="4:31" ht="12.75">
      <c r="D330" s="317" t="s">
        <v>445</v>
      </c>
      <c s="315" t="s">
        <v>359</v>
      </c>
      <c s="311" t="s">
        <v>406</v>
      </c>
      <c s="315" t="s">
        <v>2639</v>
      </c>
      <c s="314" t="s">
        <v>692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76</v>
      </c>
      <c s="316">
        <v>2</v>
      </c>
      <c s="316">
        <v>5</v>
      </c>
      <c s="316">
        <v>3</v>
      </c>
      <c s="316">
        <v>3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1</v>
      </c>
      <c s="316">
        <v>40</v>
      </c>
      <c s="316">
        <v>38</v>
      </c>
      <c s="316">
        <v>0</v>
      </c>
      <c s="316">
        <v>22</v>
      </c>
      <c s="314">
        <v>35967419</v>
      </c>
    </row>
    <row r="331" spans="5:31" ht="12.75">
      <c r="E331" s="315" t="s">
        <v>360</v>
      </c>
      <c s="311" t="s">
        <v>406</v>
      </c>
      <c s="315" t="s">
        <v>2640</v>
      </c>
      <c s="314" t="s">
        <v>693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21</v>
      </c>
      <c s="316">
        <v>1</v>
      </c>
      <c s="316">
        <v>2</v>
      </c>
      <c s="316">
        <v>2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10</v>
      </c>
      <c s="316">
        <v>10</v>
      </c>
      <c s="316">
        <v>0</v>
      </c>
      <c s="316">
        <v>9</v>
      </c>
      <c s="314">
        <v>35967371</v>
      </c>
    </row>
    <row r="332" spans="5:31" ht="12.75">
      <c r="E332" s="315" t="s">
        <v>291</v>
      </c>
      <c s="311" t="s">
        <v>406</v>
      </c>
      <c s="315" t="s">
        <v>2641</v>
      </c>
      <c s="314" t="s">
        <v>651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29</v>
      </c>
      <c s="316">
        <v>2</v>
      </c>
      <c s="316">
        <v>2</v>
      </c>
      <c s="316">
        <v>2</v>
      </c>
      <c s="316">
        <v>6</v>
      </c>
      <c s="316">
        <v>3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15</v>
      </c>
      <c s="316">
        <v>15</v>
      </c>
      <c s="316">
        <v>0</v>
      </c>
      <c s="316">
        <v>33</v>
      </c>
      <c s="314">
        <v>47866936</v>
      </c>
    </row>
    <row r="333" spans="4:31" ht="12.75">
      <c r="D333" s="317" t="s">
        <v>445</v>
      </c>
      <c s="315" t="s">
        <v>335</v>
      </c>
      <c s="311" t="s">
        <v>406</v>
      </c>
      <c s="315" t="s">
        <v>2642</v>
      </c>
      <c s="314" t="s">
        <v>652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18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7</v>
      </c>
      <c s="314">
        <v>47869461</v>
      </c>
    </row>
    <row r="334" spans="5:31" ht="12.75">
      <c r="E334" s="315" t="s">
        <v>325</v>
      </c>
      <c s="311" t="s">
        <v>406</v>
      </c>
      <c s="315" t="s">
        <v>2643</v>
      </c>
      <c s="314" t="s">
        <v>653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18</v>
      </c>
      <c s="316">
        <v>2</v>
      </c>
      <c s="316">
        <v>2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10</v>
      </c>
      <c s="316">
        <v>10</v>
      </c>
      <c s="316">
        <v>0</v>
      </c>
      <c s="316">
        <v>12</v>
      </c>
      <c s="314">
        <v>47865612</v>
      </c>
    </row>
    <row r="335" spans="4:31" ht="12.75">
      <c r="D335" s="317" t="s">
        <v>445</v>
      </c>
      <c s="315" t="s">
        <v>298</v>
      </c>
      <c s="311" t="s">
        <v>406</v>
      </c>
      <c s="315" t="s">
        <v>2644</v>
      </c>
      <c s="314" t="s">
        <v>654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10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7</v>
      </c>
      <c s="316">
        <v>7</v>
      </c>
      <c s="316">
        <v>0</v>
      </c>
      <c s="316">
        <v>9</v>
      </c>
      <c s="314">
        <v>47865836</v>
      </c>
    </row>
    <row r="336" spans="4:31" ht="12.75">
      <c r="D336" s="317" t="s">
        <v>445</v>
      </c>
      <c s="315" t="s">
        <v>638</v>
      </c>
      <c s="311" t="s">
        <v>406</v>
      </c>
      <c s="315" t="s">
        <v>2645</v>
      </c>
      <c s="314" t="s">
        <v>655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56</v>
      </c>
      <c s="316">
        <v>3</v>
      </c>
      <c s="316">
        <v>4</v>
      </c>
      <c s="316">
        <v>4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27</v>
      </c>
      <c s="316">
        <v>27</v>
      </c>
      <c s="316">
        <v>0</v>
      </c>
      <c s="316">
        <v>16</v>
      </c>
      <c s="314">
        <v>47866379</v>
      </c>
    </row>
    <row r="337" spans="4:31" ht="12.75">
      <c r="D337" s="317" t="s">
        <v>445</v>
      </c>
      <c s="315" t="s">
        <v>345</v>
      </c>
      <c s="311" t="s">
        <v>406</v>
      </c>
      <c s="315" t="s">
        <v>2646</v>
      </c>
      <c s="314" t="s">
        <v>640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12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8</v>
      </c>
      <c s="314">
        <v>94855682</v>
      </c>
    </row>
    <row r="338" spans="5:31" ht="12.75">
      <c r="E338" s="315" t="s">
        <v>311</v>
      </c>
      <c s="311" t="s">
        <v>406</v>
      </c>
      <c s="315" t="s">
        <v>2647</v>
      </c>
      <c s="314" t="s">
        <v>458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27</v>
      </c>
      <c s="316">
        <v>1</v>
      </c>
      <c s="316">
        <v>1</v>
      </c>
      <c s="316">
        <v>1</v>
      </c>
      <c s="316">
        <v>8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13</v>
      </c>
      <c s="314">
        <v>41136591</v>
      </c>
    </row>
    <row r="339" spans="5:31" ht="12.75">
      <c r="E339" s="315" t="s">
        <v>320</v>
      </c>
      <c s="311" t="s">
        <v>406</v>
      </c>
      <c s="315" t="s">
        <v>2648</v>
      </c>
      <c s="314" t="s">
        <v>460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33</v>
      </c>
      <c s="316">
        <v>1</v>
      </c>
      <c s="316">
        <v>2</v>
      </c>
      <c s="316">
        <v>1</v>
      </c>
      <c s="316">
        <v>5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17</v>
      </c>
      <c s="316">
        <v>17</v>
      </c>
      <c s="316">
        <v>0</v>
      </c>
      <c s="316">
        <v>14</v>
      </c>
      <c s="314">
        <v>47876946</v>
      </c>
    </row>
    <row r="340" spans="4:31" ht="12.75">
      <c r="D340" s="317" t="s">
        <v>445</v>
      </c>
      <c s="315" t="s">
        <v>305</v>
      </c>
      <c s="311" t="s">
        <v>406</v>
      </c>
      <c s="315" t="s">
        <v>2649</v>
      </c>
      <c s="314" t="s">
        <v>642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12</v>
      </c>
      <c s="316">
        <v>1</v>
      </c>
      <c s="316">
        <v>1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8</v>
      </c>
      <c s="314">
        <v>8579560</v>
      </c>
    </row>
    <row r="341" spans="4:31" ht="12.75">
      <c r="D341" s="317" t="s">
        <v>445</v>
      </c>
      <c s="315" t="s">
        <v>308</v>
      </c>
      <c s="311" t="s">
        <v>406</v>
      </c>
      <c s="315" t="s">
        <v>2650</v>
      </c>
      <c s="314" t="s">
        <v>643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13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7</v>
      </c>
      <c s="316">
        <v>7</v>
      </c>
      <c s="316">
        <v>0</v>
      </c>
      <c s="316">
        <v>5</v>
      </c>
      <c s="314">
        <v>47866706</v>
      </c>
    </row>
    <row r="342" spans="4:31" ht="12.75">
      <c r="D342" s="317" t="s">
        <v>445</v>
      </c>
      <c s="315" t="s">
        <v>639</v>
      </c>
      <c s="311" t="s">
        <v>406</v>
      </c>
      <c s="315" t="s">
        <v>2651</v>
      </c>
      <c s="314" t="s">
        <v>465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31</v>
      </c>
      <c s="316">
        <v>2</v>
      </c>
      <c s="316">
        <v>2</v>
      </c>
      <c s="316">
        <v>0</v>
      </c>
      <c s="316">
        <v>2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18</v>
      </c>
      <c s="316">
        <v>18</v>
      </c>
      <c s="316">
        <v>0</v>
      </c>
      <c s="316">
        <v>19</v>
      </c>
      <c s="314">
        <v>47866089</v>
      </c>
    </row>
    <row r="343" spans="4:31" ht="12.75">
      <c r="D343" s="317" t="s">
        <v>445</v>
      </c>
      <c s="315" t="s">
        <v>349</v>
      </c>
      <c s="311" t="s">
        <v>406</v>
      </c>
      <c s="315" t="s">
        <v>2652</v>
      </c>
      <c s="314" t="s">
        <v>656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19</v>
      </c>
      <c s="316">
        <v>1</v>
      </c>
      <c s="316">
        <v>3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7</v>
      </c>
      <c s="314">
        <v>47866847</v>
      </c>
    </row>
    <row r="344" spans="4:31" ht="12.75">
      <c r="D344" s="317" t="s">
        <v>445</v>
      </c>
      <c s="315" t="s">
        <v>338</v>
      </c>
      <c s="311" t="s">
        <v>406</v>
      </c>
      <c s="315" t="s">
        <v>2653</v>
      </c>
      <c s="314" t="s">
        <v>467</v>
      </c>
      <c s="316">
        <v>5</v>
      </c>
      <c s="316">
        <v>1</v>
      </c>
      <c s="316">
        <v>3</v>
      </c>
      <c s="316">
        <v>2</v>
      </c>
      <c s="316">
        <v>1</v>
      </c>
      <c s="316">
        <v>0</v>
      </c>
      <c s="316">
        <v>29</v>
      </c>
      <c s="316">
        <v>1</v>
      </c>
      <c s="316">
        <v>3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15</v>
      </c>
      <c s="316">
        <v>15</v>
      </c>
      <c s="316">
        <v>0</v>
      </c>
      <c s="316">
        <v>13</v>
      </c>
      <c s="314">
        <v>22778467</v>
      </c>
    </row>
    <row r="345" spans="4:31" ht="12.75">
      <c r="D345" s="317" t="s">
        <v>445</v>
      </c>
      <c s="315" t="s">
        <v>356</v>
      </c>
      <c s="311" t="s">
        <v>406</v>
      </c>
      <c s="315" t="s">
        <v>2654</v>
      </c>
      <c s="314" t="s">
        <v>657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19</v>
      </c>
      <c s="316">
        <v>1</v>
      </c>
      <c s="316">
        <v>1</v>
      </c>
      <c s="316">
        <v>1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12</v>
      </c>
      <c s="316">
        <v>12</v>
      </c>
      <c s="316">
        <v>0</v>
      </c>
      <c s="316">
        <v>13</v>
      </c>
      <c s="314">
        <v>47865753</v>
      </c>
    </row>
    <row r="346" spans="4:31" ht="12.75">
      <c r="D346" s="317" t="s">
        <v>445</v>
      </c>
      <c s="315" t="s">
        <v>326</v>
      </c>
      <c s="311" t="s">
        <v>406</v>
      </c>
      <c s="315" t="s">
        <v>2655</v>
      </c>
      <c s="314" t="s">
        <v>462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21</v>
      </c>
      <c s="316">
        <v>1</v>
      </c>
      <c s="316">
        <v>1</v>
      </c>
      <c s="316">
        <v>1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6</v>
      </c>
      <c s="314">
        <v>47867255</v>
      </c>
    </row>
    <row r="347" spans="4:31" ht="12.75">
      <c r="D347" s="317" t="s">
        <v>445</v>
      </c>
      <c s="315" t="s">
        <v>339</v>
      </c>
      <c s="311" t="s">
        <v>406</v>
      </c>
      <c s="315" t="s">
        <v>2656</v>
      </c>
      <c s="314" t="s">
        <v>658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26</v>
      </c>
      <c s="316">
        <v>0</v>
      </c>
      <c s="316">
        <v>1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13</v>
      </c>
      <c s="316">
        <v>13</v>
      </c>
      <c s="316">
        <v>0</v>
      </c>
      <c s="316">
        <v>8</v>
      </c>
      <c s="314">
        <v>41145963</v>
      </c>
    </row>
    <row r="348" spans="4:31" ht="12.75">
      <c r="D348" s="317" t="s">
        <v>445</v>
      </c>
      <c s="315" t="s">
        <v>286</v>
      </c>
      <c s="311" t="s">
        <v>406</v>
      </c>
      <c s="315" t="s">
        <v>2657</v>
      </c>
      <c s="314" t="s">
        <v>451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26</v>
      </c>
      <c s="316">
        <v>1</v>
      </c>
      <c s="316">
        <v>2</v>
      </c>
      <c s="316">
        <v>1</v>
      </c>
      <c s="316">
        <v>4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13</v>
      </c>
      <c s="316">
        <v>13</v>
      </c>
      <c s="316">
        <v>0</v>
      </c>
      <c s="316">
        <v>8</v>
      </c>
      <c s="314">
        <v>46064726</v>
      </c>
    </row>
    <row r="349" spans="4:31" ht="12.75">
      <c r="D349" s="317" t="s">
        <v>445</v>
      </c>
      <c s="315" t="s">
        <v>344</v>
      </c>
      <c s="311" t="s">
        <v>406</v>
      </c>
      <c s="315" t="s">
        <v>2658</v>
      </c>
      <c s="314" t="s">
        <v>470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24</v>
      </c>
      <c s="316">
        <v>1</v>
      </c>
      <c s="316">
        <v>3</v>
      </c>
      <c s="316">
        <v>1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14</v>
      </c>
      <c s="316">
        <v>14</v>
      </c>
      <c s="316">
        <v>0</v>
      </c>
      <c s="316">
        <v>10</v>
      </c>
      <c s="314">
        <v>10572430</v>
      </c>
    </row>
    <row r="350" spans="5:31" ht="12.75">
      <c r="E350" s="315" t="s">
        <v>303</v>
      </c>
      <c s="311" t="s">
        <v>406</v>
      </c>
      <c s="315" t="s">
        <v>2659</v>
      </c>
      <c s="314" t="s">
        <v>456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14</v>
      </c>
      <c s="316">
        <v>1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7</v>
      </c>
      <c s="316">
        <v>7</v>
      </c>
      <c s="316">
        <v>0</v>
      </c>
      <c s="316">
        <v>9</v>
      </c>
      <c s="314">
        <v>47872397</v>
      </c>
    </row>
    <row r="351" spans="5:31" ht="12.75">
      <c r="E351" s="315" t="s">
        <v>350</v>
      </c>
      <c s="311" t="s">
        <v>406</v>
      </c>
      <c s="315" t="s">
        <v>2660</v>
      </c>
      <c s="314" t="s">
        <v>659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24</v>
      </c>
      <c s="316">
        <v>2</v>
      </c>
      <c s="316">
        <v>2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11</v>
      </c>
      <c s="316">
        <v>11</v>
      </c>
      <c s="316">
        <v>0</v>
      </c>
      <c s="316">
        <v>14</v>
      </c>
      <c s="314">
        <v>47865486</v>
      </c>
    </row>
    <row r="352" spans="5:31" ht="12.75">
      <c r="E352" s="315" t="s">
        <v>333</v>
      </c>
      <c s="311" t="s">
        <v>406</v>
      </c>
      <c s="315" t="s">
        <v>2661</v>
      </c>
      <c s="314" t="s">
        <v>661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19</v>
      </c>
      <c s="316">
        <v>1</v>
      </c>
      <c s="316">
        <v>2</v>
      </c>
      <c s="316">
        <v>2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7</v>
      </c>
      <c s="314">
        <v>47866132</v>
      </c>
    </row>
    <row r="353" spans="5:31" ht="12.75">
      <c r="E353" s="315" t="s">
        <v>323</v>
      </c>
      <c s="311" t="s">
        <v>406</v>
      </c>
      <c s="315" t="s">
        <v>2662</v>
      </c>
      <c s="314" t="s">
        <v>662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12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6</v>
      </c>
      <c s="314">
        <v>41146905</v>
      </c>
    </row>
    <row r="354" spans="5:31" ht="12.75">
      <c r="E354" s="315" t="s">
        <v>348</v>
      </c>
      <c s="311" t="s">
        <v>406</v>
      </c>
      <c s="315" t="s">
        <v>2663</v>
      </c>
      <c s="314" t="s">
        <v>663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12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7</v>
      </c>
      <c s="314">
        <v>47866468</v>
      </c>
    </row>
    <row r="355" spans="5:31" ht="12.75">
      <c r="E355" s="315" t="s">
        <v>309</v>
      </c>
      <c s="311" t="s">
        <v>406</v>
      </c>
      <c s="315" t="s">
        <v>2664</v>
      </c>
      <c s="314" t="s">
        <v>664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15</v>
      </c>
      <c s="316">
        <v>1</v>
      </c>
      <c s="316">
        <v>1</v>
      </c>
      <c s="316">
        <v>1</v>
      </c>
      <c s="316">
        <v>10</v>
      </c>
      <c s="316">
        <v>1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5</v>
      </c>
      <c s="314">
        <v>47866770</v>
      </c>
    </row>
    <row r="356" spans="5:31" ht="12.75">
      <c r="E356" s="315" t="s">
        <v>321</v>
      </c>
      <c s="311" t="s">
        <v>406</v>
      </c>
      <c s="315" t="s">
        <v>2665</v>
      </c>
      <c s="314" t="s">
        <v>665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10</v>
      </c>
      <c s="316">
        <v>1</v>
      </c>
      <c s="316">
        <v>1</v>
      </c>
      <c s="316">
        <v>1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7</v>
      </c>
      <c s="314">
        <v>41146034</v>
      </c>
    </row>
    <row r="357" spans="4:31" ht="12.75">
      <c r="D357" s="317" t="s">
        <v>445</v>
      </c>
      <c s="315" t="s">
        <v>342</v>
      </c>
      <c s="311" t="s">
        <v>406</v>
      </c>
      <c s="315" t="s">
        <v>2666</v>
      </c>
      <c s="314" t="s">
        <v>469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22</v>
      </c>
      <c s="316">
        <v>1</v>
      </c>
      <c s="316">
        <v>2</v>
      </c>
      <c s="316">
        <v>1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8</v>
      </c>
      <c s="314">
        <v>47864268</v>
      </c>
    </row>
    <row r="358" spans="4:31" ht="12.75">
      <c r="D358" s="317" t="s">
        <v>445</v>
      </c>
      <c s="315" t="s">
        <v>327</v>
      </c>
      <c s="311" t="s">
        <v>406</v>
      </c>
      <c s="315" t="s">
        <v>2667</v>
      </c>
      <c s="314" t="s">
        <v>666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16</v>
      </c>
      <c s="316">
        <v>1</v>
      </c>
      <c s="316">
        <v>2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7</v>
      </c>
      <c s="314">
        <v>41146997</v>
      </c>
    </row>
    <row r="359" spans="4:31" ht="12.75">
      <c r="D359" s="317" t="s">
        <v>445</v>
      </c>
      <c s="315" t="s">
        <v>288</v>
      </c>
      <c s="311" t="s">
        <v>406</v>
      </c>
      <c s="315" t="s">
        <v>2668</v>
      </c>
      <c s="314" t="s">
        <v>667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16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7</v>
      </c>
      <c s="316">
        <v>7</v>
      </c>
      <c s="316">
        <v>0</v>
      </c>
      <c s="316">
        <v>9</v>
      </c>
      <c s="314">
        <v>46065128</v>
      </c>
    </row>
    <row r="360" spans="4:31" ht="12.75">
      <c r="D360" s="317" t="s">
        <v>445</v>
      </c>
      <c s="315" t="s">
        <v>310</v>
      </c>
      <c s="311" t="s">
        <v>406</v>
      </c>
      <c s="315" t="s">
        <v>2669</v>
      </c>
      <c s="314" t="s">
        <v>645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11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4</v>
      </c>
      <c s="314">
        <v>93179380</v>
      </c>
    </row>
    <row r="361" spans="4:31" ht="12.75">
      <c r="D361" s="314"/>
      <c s="315" t="s">
        <v>329</v>
      </c>
      <c s="311" t="s">
        <v>406</v>
      </c>
      <c s="315" t="s">
        <v>2670</v>
      </c>
      <c s="314" t="s">
        <v>464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16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8</v>
      </c>
      <c s="316">
        <v>8</v>
      </c>
      <c s="316">
        <v>0</v>
      </c>
      <c s="316">
        <v>7</v>
      </c>
      <c s="314">
        <v>47865032</v>
      </c>
    </row>
    <row r="362" spans="4:31" ht="12.75">
      <c r="D362" s="314"/>
      <c s="315" t="s">
        <v>334</v>
      </c>
      <c s="311" t="s">
        <v>406</v>
      </c>
      <c s="315" t="s">
        <v>2671</v>
      </c>
      <c s="314" t="s">
        <v>466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12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6</v>
      </c>
      <c s="314">
        <v>47868562</v>
      </c>
    </row>
    <row r="363" spans="4:31" ht="12.75">
      <c r="D363" s="317"/>
      <c s="315" t="s">
        <v>324</v>
      </c>
      <c s="311" t="s">
        <v>406</v>
      </c>
      <c s="315" t="s">
        <v>2672</v>
      </c>
      <c s="314" t="s">
        <v>649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12</v>
      </c>
      <c s="316">
        <v>1</v>
      </c>
      <c s="316">
        <v>1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7</v>
      </c>
      <c s="314">
        <v>46071100</v>
      </c>
    </row>
    <row r="364" spans="4:31" ht="12.75">
      <c r="D364" s="317"/>
      <c s="315" t="s">
        <v>307</v>
      </c>
      <c s="311" t="s">
        <v>406</v>
      </c>
      <c s="315" t="s">
        <v>2673</v>
      </c>
      <c s="314" t="s">
        <v>457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16</v>
      </c>
      <c s="316">
        <v>1</v>
      </c>
      <c s="316">
        <v>2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9</v>
      </c>
      <c s="314">
        <v>47861711</v>
      </c>
    </row>
    <row r="365" spans="4:31" ht="12.75">
      <c r="D365" s="317"/>
      <c s="315" t="s">
        <v>300</v>
      </c>
      <c s="311" t="s">
        <v>406</v>
      </c>
      <c s="315" t="s">
        <v>2674</v>
      </c>
      <c s="314" t="s">
        <v>668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35</v>
      </c>
      <c s="316">
        <v>1</v>
      </c>
      <c s="316">
        <v>2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18</v>
      </c>
      <c s="316">
        <v>18</v>
      </c>
      <c s="316">
        <v>0</v>
      </c>
      <c s="316">
        <v>9</v>
      </c>
      <c s="314">
        <v>47866296</v>
      </c>
    </row>
    <row r="366" spans="4:31" ht="12.75">
      <c r="D366" s="317"/>
      <c s="315" t="s">
        <v>285</v>
      </c>
      <c s="311" t="s">
        <v>406</v>
      </c>
      <c s="315" t="s">
        <v>2675</v>
      </c>
      <c s="314" t="s">
        <v>450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19</v>
      </c>
      <c s="316">
        <v>1</v>
      </c>
      <c s="316">
        <v>2</v>
      </c>
      <c s="316">
        <v>1</v>
      </c>
      <c s="316">
        <v>6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10</v>
      </c>
      <c s="316">
        <v>10</v>
      </c>
      <c s="316">
        <v>0</v>
      </c>
      <c s="316">
        <v>5</v>
      </c>
      <c s="314">
        <v>41145957</v>
      </c>
    </row>
    <row r="367" spans="4:31" ht="12.75">
      <c r="D367" s="317"/>
      <c s="315" t="s">
        <v>328</v>
      </c>
      <c s="311" t="s">
        <v>406</v>
      </c>
      <c s="315" t="s">
        <v>2676</v>
      </c>
      <c s="314" t="s">
        <v>463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20</v>
      </c>
      <c s="316">
        <v>1</v>
      </c>
      <c s="316">
        <v>2</v>
      </c>
      <c s="316">
        <v>1</v>
      </c>
      <c s="316">
        <v>3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10</v>
      </c>
      <c s="314">
        <v>46068285</v>
      </c>
    </row>
    <row r="368" spans="4:31" ht="12.75">
      <c r="D368" s="317"/>
      <c s="315" t="s">
        <v>319</v>
      </c>
      <c s="311" t="s">
        <v>406</v>
      </c>
      <c s="315" t="s">
        <v>2677</v>
      </c>
      <c s="314" t="s">
        <v>459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22</v>
      </c>
      <c s="316">
        <v>1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8</v>
      </c>
      <c s="314">
        <v>47876768</v>
      </c>
    </row>
    <row r="369" spans="4:31" ht="12.75">
      <c r="D369" s="317"/>
      <c s="315" t="s">
        <v>290</v>
      </c>
      <c s="311" t="s">
        <v>406</v>
      </c>
      <c s="315" t="s">
        <v>2678</v>
      </c>
      <c s="314" t="s">
        <v>647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16</v>
      </c>
      <c s="316">
        <v>0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7</v>
      </c>
      <c s="314">
        <v>47866652</v>
      </c>
    </row>
    <row r="370" spans="4:31" ht="12.75">
      <c r="D370" s="317"/>
      <c s="315" t="s">
        <v>314</v>
      </c>
      <c s="311" t="s">
        <v>406</v>
      </c>
      <c s="315" t="s">
        <v>2679</v>
      </c>
      <c s="314" t="s">
        <v>669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16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8</v>
      </c>
      <c s="314">
        <v>46068664</v>
      </c>
    </row>
    <row r="371" spans="4:31" ht="12.75">
      <c r="D371" s="317"/>
      <c s="315" t="s">
        <v>294</v>
      </c>
      <c s="311" t="s">
        <v>406</v>
      </c>
      <c s="315" t="s">
        <v>2680</v>
      </c>
      <c s="314" t="s">
        <v>670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14</v>
      </c>
      <c s="316">
        <v>1</v>
      </c>
      <c s="316">
        <v>1</v>
      </c>
      <c s="316">
        <v>1</v>
      </c>
      <c s="316">
        <v>2</v>
      </c>
      <c s="316">
        <v>5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8</v>
      </c>
      <c s="314">
        <v>47867367</v>
      </c>
    </row>
    <row r="372" spans="4:31" ht="12.75">
      <c r="D372" s="317"/>
      <c s="315" t="s">
        <v>306</v>
      </c>
      <c s="311" t="s">
        <v>406</v>
      </c>
      <c s="315" t="s">
        <v>2681</v>
      </c>
      <c s="314" t="s">
        <v>671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19</v>
      </c>
      <c s="316">
        <v>1</v>
      </c>
      <c s="316">
        <v>2</v>
      </c>
      <c s="316">
        <v>1</v>
      </c>
      <c s="316">
        <v>5</v>
      </c>
      <c s="316">
        <v>0</v>
      </c>
      <c s="316">
        <v>2</v>
      </c>
      <c s="316">
        <v>1</v>
      </c>
      <c s="316">
        <v>0</v>
      </c>
      <c s="316">
        <v>0</v>
      </c>
      <c s="316">
        <v>0</v>
      </c>
      <c s="316">
        <v>0</v>
      </c>
      <c s="316">
        <v>12</v>
      </c>
      <c s="316">
        <v>12</v>
      </c>
      <c s="316">
        <v>0</v>
      </c>
      <c s="316">
        <v>8</v>
      </c>
      <c s="314">
        <v>8598617</v>
      </c>
    </row>
    <row r="373" spans="4:31" ht="12.75">
      <c r="D373" s="317"/>
      <c s="315" t="s">
        <v>312</v>
      </c>
      <c s="311" t="s">
        <v>406</v>
      </c>
      <c s="315" t="s">
        <v>2682</v>
      </c>
      <c s="314" t="s">
        <v>672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28</v>
      </c>
      <c s="316">
        <v>1</v>
      </c>
      <c s="316">
        <v>2</v>
      </c>
      <c s="316">
        <v>1</v>
      </c>
      <c s="316">
        <v>3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10</v>
      </c>
      <c s="314">
        <v>41138360</v>
      </c>
    </row>
    <row r="374" spans="4:31" ht="12.75">
      <c r="D374" s="317"/>
      <c s="315" t="s">
        <v>297</v>
      </c>
      <c s="311" t="s">
        <v>406</v>
      </c>
      <c s="315" t="s">
        <v>2683</v>
      </c>
      <c s="314" t="s">
        <v>673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19</v>
      </c>
      <c s="316">
        <v>1</v>
      </c>
      <c s="316">
        <v>2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10</v>
      </c>
      <c s="316">
        <v>10</v>
      </c>
      <c s="316">
        <v>0</v>
      </c>
      <c s="316">
        <v>6</v>
      </c>
      <c s="314">
        <v>47875065</v>
      </c>
    </row>
    <row r="375" spans="4:31" ht="12.75">
      <c r="D375" s="317"/>
      <c s="315" t="s">
        <v>358</v>
      </c>
      <c s="311" t="s">
        <v>406</v>
      </c>
      <c s="315" t="s">
        <v>2684</v>
      </c>
      <c s="314" t="s">
        <v>674</v>
      </c>
      <c s="316">
        <v>5</v>
      </c>
      <c s="316">
        <v>2</v>
      </c>
      <c s="316">
        <v>4</v>
      </c>
      <c s="316">
        <v>2</v>
      </c>
      <c s="316">
        <v>2</v>
      </c>
      <c s="316">
        <v>0</v>
      </c>
      <c s="316">
        <v>32</v>
      </c>
      <c s="316">
        <v>2</v>
      </c>
      <c s="316">
        <v>3</v>
      </c>
      <c s="316">
        <v>2</v>
      </c>
      <c s="316">
        <v>2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16</v>
      </c>
      <c s="316">
        <v>16</v>
      </c>
      <c s="316">
        <v>0</v>
      </c>
      <c s="316">
        <v>18</v>
      </c>
      <c s="314">
        <v>47865227</v>
      </c>
    </row>
    <row r="376" spans="4:31" ht="12.75">
      <c r="D376" s="317"/>
      <c s="315" t="s">
        <v>301</v>
      </c>
      <c s="311" t="s">
        <v>406</v>
      </c>
      <c s="315" t="s">
        <v>2685</v>
      </c>
      <c s="318" t="s">
        <v>695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26</v>
      </c>
      <c s="316">
        <v>1</v>
      </c>
      <c s="316">
        <v>2</v>
      </c>
      <c s="316">
        <v>2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14</v>
      </c>
      <c s="316">
        <v>14</v>
      </c>
      <c s="316">
        <v>0</v>
      </c>
      <c s="316">
        <v>9</v>
      </c>
      <c s="314">
        <v>47865078</v>
      </c>
    </row>
    <row r="377" spans="4:31" ht="12.75">
      <c r="D377" s="317"/>
      <c s="315" t="s">
        <v>302</v>
      </c>
      <c s="311" t="s">
        <v>406</v>
      </c>
      <c s="315" t="s">
        <v>2686</v>
      </c>
      <c s="314" t="s">
        <v>675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22</v>
      </c>
      <c s="316">
        <v>1</v>
      </c>
      <c s="316">
        <v>2</v>
      </c>
      <c s="316">
        <v>1</v>
      </c>
      <c s="316">
        <v>4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10</v>
      </c>
      <c s="314">
        <v>47865084</v>
      </c>
    </row>
    <row r="378" spans="4:31" ht="12.75">
      <c r="D378" s="317"/>
      <c s="315" t="s">
        <v>318</v>
      </c>
      <c s="311" t="s">
        <v>406</v>
      </c>
      <c s="315" t="s">
        <v>2687</v>
      </c>
      <c s="314" t="s">
        <v>676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26</v>
      </c>
      <c s="316">
        <v>1</v>
      </c>
      <c s="316">
        <v>3</v>
      </c>
      <c s="316">
        <v>1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13</v>
      </c>
      <c s="316">
        <v>13</v>
      </c>
      <c s="316">
        <v>0</v>
      </c>
      <c s="316">
        <v>8</v>
      </c>
      <c s="314">
        <v>47876751</v>
      </c>
    </row>
    <row r="379" spans="4:31" ht="12.75">
      <c r="D379" s="317"/>
      <c s="315" t="s">
        <v>299</v>
      </c>
      <c s="311" t="s">
        <v>406</v>
      </c>
      <c s="315" t="s">
        <v>2688</v>
      </c>
      <c s="314" t="s">
        <v>455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25</v>
      </c>
      <c s="316">
        <v>1</v>
      </c>
      <c s="316">
        <v>2</v>
      </c>
      <c s="316">
        <v>2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12</v>
      </c>
      <c s="314">
        <v>47865871</v>
      </c>
    </row>
    <row r="380" spans="4:31" ht="12.75">
      <c r="D380" s="317"/>
      <c s="315" t="s">
        <v>569</v>
      </c>
      <c s="311" t="s">
        <v>406</v>
      </c>
      <c s="315" t="s">
        <v>2689</v>
      </c>
      <c s="314" t="s">
        <v>454</v>
      </c>
      <c s="316">
        <v>5</v>
      </c>
      <c s="316">
        <v>1</v>
      </c>
      <c s="316">
        <v>3</v>
      </c>
      <c s="316">
        <v>1</v>
      </c>
      <c s="316">
        <v>2</v>
      </c>
      <c s="316">
        <v>0</v>
      </c>
      <c s="316">
        <v>70</v>
      </c>
      <c s="316">
        <v>4</v>
      </c>
      <c s="316">
        <v>4</v>
      </c>
      <c s="316">
        <v>5</v>
      </c>
      <c s="316">
        <v>2</v>
      </c>
      <c s="316">
        <v>1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33</v>
      </c>
      <c s="316">
        <v>33</v>
      </c>
      <c s="316">
        <v>0</v>
      </c>
      <c s="316">
        <v>27</v>
      </c>
      <c s="314">
        <v>47869194</v>
      </c>
    </row>
    <row r="381" spans="4:31" ht="12.75">
      <c r="D381" s="317"/>
      <c s="315" t="s">
        <v>352</v>
      </c>
      <c s="311" t="s">
        <v>406</v>
      </c>
      <c s="315" t="s">
        <v>2690</v>
      </c>
      <c s="314" t="s">
        <v>641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27</v>
      </c>
      <c s="316">
        <v>1</v>
      </c>
      <c s="316">
        <v>2</v>
      </c>
      <c s="316">
        <v>1</v>
      </c>
      <c s="316">
        <v>3</v>
      </c>
      <c s="316">
        <v>0</v>
      </c>
      <c s="316">
        <v>1</v>
      </c>
      <c s="316">
        <v>0</v>
      </c>
      <c s="316">
        <v>0</v>
      </c>
      <c s="316">
        <v>0</v>
      </c>
      <c s="316">
        <v>1</v>
      </c>
      <c s="316">
        <v>0</v>
      </c>
      <c s="316">
        <v>14</v>
      </c>
      <c s="316">
        <v>14</v>
      </c>
      <c s="316">
        <v>0</v>
      </c>
      <c s="316">
        <v>9</v>
      </c>
      <c s="314">
        <v>47866362</v>
      </c>
    </row>
    <row r="382" spans="4:31" ht="12.75">
      <c r="D382" s="317"/>
      <c s="315" t="s">
        <v>322</v>
      </c>
      <c s="311" t="s">
        <v>406</v>
      </c>
      <c s="315" t="s">
        <v>2691</v>
      </c>
      <c s="314" t="s">
        <v>461</v>
      </c>
      <c s="316">
        <v>5</v>
      </c>
      <c s="316">
        <v>1</v>
      </c>
      <c s="316">
        <v>3</v>
      </c>
      <c s="316">
        <v>1</v>
      </c>
      <c s="316">
        <v>2</v>
      </c>
      <c s="316">
        <v>0</v>
      </c>
      <c s="316">
        <v>18</v>
      </c>
      <c s="316">
        <v>0</v>
      </c>
      <c s="316">
        <v>1</v>
      </c>
      <c s="316">
        <v>1</v>
      </c>
      <c s="316">
        <v>3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12</v>
      </c>
      <c s="314">
        <v>47869343</v>
      </c>
    </row>
    <row r="383" spans="4:31" ht="12.75">
      <c r="D383" s="317"/>
      <c s="315" t="s">
        <v>287</v>
      </c>
      <c s="311" t="s">
        <v>406</v>
      </c>
      <c s="315" t="s">
        <v>2692</v>
      </c>
      <c s="314" t="s">
        <v>452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16</v>
      </c>
      <c s="316">
        <v>1</v>
      </c>
      <c s="316">
        <v>2</v>
      </c>
      <c s="316">
        <v>2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7</v>
      </c>
      <c s="316">
        <v>7</v>
      </c>
      <c s="316">
        <v>0</v>
      </c>
      <c s="316">
        <v>7</v>
      </c>
      <c s="314">
        <v>46064850</v>
      </c>
    </row>
    <row r="384" spans="4:31" ht="12.75">
      <c r="D384" s="317"/>
      <c s="315" t="s">
        <v>292</v>
      </c>
      <c s="311" t="s">
        <v>406</v>
      </c>
      <c s="315" t="s">
        <v>2693</v>
      </c>
      <c s="314" t="s">
        <v>644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14</v>
      </c>
      <c s="316">
        <v>1</v>
      </c>
      <c s="316">
        <v>0</v>
      </c>
      <c s="316">
        <v>1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8</v>
      </c>
      <c s="314">
        <v>47866988</v>
      </c>
    </row>
    <row r="385" spans="4:31" ht="12.75">
      <c r="D385" s="317"/>
      <c s="315" t="s">
        <v>341</v>
      </c>
      <c s="311" t="s">
        <v>406</v>
      </c>
      <c s="315" t="s">
        <v>2694</v>
      </c>
      <c s="314" t="s">
        <v>468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14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7</v>
      </c>
      <c s="316">
        <v>7</v>
      </c>
      <c s="316">
        <v>0</v>
      </c>
      <c s="316">
        <v>6</v>
      </c>
      <c s="314">
        <v>47868705</v>
      </c>
    </row>
    <row r="386" spans="4:31" ht="12.75">
      <c r="D386" s="317"/>
      <c s="315" t="s">
        <v>332</v>
      </c>
      <c s="311" t="s">
        <v>406</v>
      </c>
      <c s="315" t="s">
        <v>2695</v>
      </c>
      <c s="314" t="s">
        <v>646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16</v>
      </c>
      <c s="316">
        <v>1</v>
      </c>
      <c s="316">
        <v>2</v>
      </c>
      <c s="316">
        <v>2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6</v>
      </c>
      <c s="314">
        <v>41137372</v>
      </c>
    </row>
    <row r="387" spans="5:31" ht="12.75">
      <c r="E387" s="315" t="s">
        <v>355</v>
      </c>
      <c s="311" t="s">
        <v>406</v>
      </c>
      <c s="315" t="s">
        <v>2696</v>
      </c>
      <c s="314" t="s">
        <v>677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24</v>
      </c>
      <c s="316">
        <v>1</v>
      </c>
      <c s="316">
        <v>3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14</v>
      </c>
      <c s="316">
        <v>13</v>
      </c>
      <c s="316">
        <v>0</v>
      </c>
      <c s="316">
        <v>10</v>
      </c>
      <c s="314">
        <v>41145880</v>
      </c>
    </row>
    <row r="388" spans="5:31" ht="12.75">
      <c r="E388" s="315" t="s">
        <v>3780</v>
      </c>
      <c s="311" t="s">
        <v>406</v>
      </c>
      <c s="315" t="s">
        <v>3781</v>
      </c>
      <c s="314" t="s">
        <v>3844</v>
      </c>
      <c s="316">
        <v>9</v>
      </c>
      <c s="316">
        <v>1</v>
      </c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4">
        <v>41136467</v>
      </c>
    </row>
    <row r="389" spans="5:31" ht="12.75">
      <c r="E389" s="315" t="s">
        <v>351</v>
      </c>
      <c s="311" t="s">
        <v>406</v>
      </c>
      <c s="315" t="s">
        <v>2697</v>
      </c>
      <c s="314" t="s">
        <v>472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26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13</v>
      </c>
      <c s="316">
        <v>13</v>
      </c>
      <c s="316">
        <v>0</v>
      </c>
      <c s="316">
        <v>2</v>
      </c>
      <c s="314">
        <v>34278787</v>
      </c>
    </row>
    <row r="390" spans="5:31" ht="12.75">
      <c r="E390" s="315" t="s">
        <v>353</v>
      </c>
      <c s="311" t="s">
        <v>406</v>
      </c>
      <c s="315" t="s">
        <v>2698</v>
      </c>
      <c s="314" t="s">
        <v>535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1</v>
      </c>
      <c s="314">
        <v>6283306</v>
      </c>
    </row>
    <row r="391" spans="5:31" ht="12.75">
      <c r="E391" s="315" t="s">
        <v>2821</v>
      </c>
      <c s="311" t="s">
        <v>406</v>
      </c>
      <c s="315" t="s">
        <v>2822</v>
      </c>
      <c s="314" t="s">
        <v>3845</v>
      </c>
      <c s="316">
        <v>5</v>
      </c>
      <c s="316">
        <v>1</v>
      </c>
      <c s="316">
        <v>0</v>
      </c>
      <c s="316">
        <v>0</v>
      </c>
      <c s="316">
        <v>0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1</v>
      </c>
      <c s="314">
        <v>43749398</v>
      </c>
    </row>
    <row r="392" spans="4:31" ht="12.75">
      <c r="D392" s="314"/>
      <c s="315" t="s">
        <v>746</v>
      </c>
      <c s="311" t="s">
        <v>406</v>
      </c>
      <c s="315" t="s">
        <v>2699</v>
      </c>
      <c s="318" t="s">
        <v>3846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</v>
      </c>
      <c s="316">
        <v>0</v>
      </c>
      <c s="316">
        <v>1</v>
      </c>
      <c s="316">
        <v>0</v>
      </c>
      <c s="314">
        <v>22067275</v>
      </c>
    </row>
    <row r="393" spans="4:31" ht="12.75">
      <c r="D393" s="317" t="s">
        <v>446</v>
      </c>
      <c s="315" t="s">
        <v>346</v>
      </c>
      <c s="311" t="s">
        <v>406</v>
      </c>
      <c s="315" t="s">
        <v>2700</v>
      </c>
      <c s="318" t="s">
        <v>471</v>
      </c>
      <c s="316">
        <v>5</v>
      </c>
      <c s="316">
        <v>1</v>
      </c>
      <c s="316">
        <v>4</v>
      </c>
      <c s="316">
        <v>1</v>
      </c>
      <c s="316">
        <v>2</v>
      </c>
      <c s="316">
        <v>0</v>
      </c>
      <c s="316">
        <v>22</v>
      </c>
      <c s="316">
        <v>0</v>
      </c>
      <c s="316">
        <v>2</v>
      </c>
      <c s="316">
        <v>1</v>
      </c>
      <c s="316">
        <v>2</v>
      </c>
      <c s="316">
        <v>0</v>
      </c>
      <c s="316">
        <v>1</v>
      </c>
      <c s="316">
        <v>0</v>
      </c>
      <c s="316">
        <v>1</v>
      </c>
      <c s="316">
        <v>0</v>
      </c>
      <c s="316">
        <v>1</v>
      </c>
      <c s="316">
        <v>0</v>
      </c>
      <c s="316">
        <v>11</v>
      </c>
      <c s="316">
        <v>11</v>
      </c>
      <c s="316">
        <v>0</v>
      </c>
      <c s="316">
        <v>17</v>
      </c>
      <c s="314">
        <v>73682585</v>
      </c>
    </row>
    <row r="394" spans="4:31" ht="12.75">
      <c r="D394" s="311" t="s">
        <v>408</v>
      </c>
      <c s="315" t="s">
        <v>566</v>
      </c>
      <c s="311" t="s">
        <v>408</v>
      </c>
      <c s="315" t="s">
        <v>2701</v>
      </c>
      <c s="314" t="s">
        <v>745</v>
      </c>
      <c s="316">
        <v>13</v>
      </c>
      <c s="316">
        <v>1</v>
      </c>
      <c s="316">
        <v>0</v>
      </c>
      <c s="316">
        <v>0</v>
      </c>
      <c s="316">
        <v>0</v>
      </c>
      <c s="316">
        <v>0</v>
      </c>
      <c s="316">
        <v>11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2</v>
      </c>
      <c s="314">
        <v>52025541</v>
      </c>
    </row>
    <row r="395" spans="5:31" ht="12.75">
      <c r="E395" s="315" t="s">
        <v>563</v>
      </c>
      <c s="311" t="s">
        <v>408</v>
      </c>
      <c s="315" t="s">
        <v>2702</v>
      </c>
      <c s="314" t="s">
        <v>479</v>
      </c>
      <c s="316">
        <v>13</v>
      </c>
      <c s="316">
        <v>1</v>
      </c>
      <c s="316">
        <v>1</v>
      </c>
      <c s="316">
        <v>0</v>
      </c>
      <c s="316">
        <v>1</v>
      </c>
      <c s="316">
        <v>0</v>
      </c>
      <c s="316">
        <v>11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2</v>
      </c>
      <c s="314">
        <v>47872842</v>
      </c>
    </row>
    <row r="396" spans="5:31" ht="12.75">
      <c r="E396" s="315" t="s">
        <v>564</v>
      </c>
      <c s="311" t="s">
        <v>408</v>
      </c>
      <c s="315" t="s">
        <v>2703</v>
      </c>
      <c s="314" t="s">
        <v>480</v>
      </c>
      <c s="316">
        <v>13</v>
      </c>
      <c s="316">
        <v>1</v>
      </c>
      <c s="316">
        <v>2</v>
      </c>
      <c s="316">
        <v>0</v>
      </c>
      <c s="316">
        <v>2</v>
      </c>
      <c s="316">
        <v>0</v>
      </c>
      <c s="316">
        <v>22</v>
      </c>
      <c s="316">
        <v>0</v>
      </c>
      <c s="316">
        <v>2</v>
      </c>
      <c s="316">
        <v>1</v>
      </c>
      <c s="316">
        <v>2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1</v>
      </c>
      <c s="314">
        <v>50465129</v>
      </c>
    </row>
    <row r="397" spans="5:31" ht="12.75">
      <c r="E397" s="315" t="s">
        <v>565</v>
      </c>
      <c s="311" t="s">
        <v>408</v>
      </c>
      <c s="315" t="s">
        <v>2704</v>
      </c>
      <c s="314" t="s">
        <v>736</v>
      </c>
      <c s="316">
        <v>13</v>
      </c>
      <c s="316">
        <v>1</v>
      </c>
      <c s="316">
        <v>2</v>
      </c>
      <c s="316">
        <v>0</v>
      </c>
      <c s="316">
        <v>2</v>
      </c>
      <c s="316">
        <v>0</v>
      </c>
      <c s="316">
        <v>28</v>
      </c>
      <c s="316">
        <v>0</v>
      </c>
      <c s="316">
        <v>2</v>
      </c>
      <c s="316">
        <v>2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14</v>
      </c>
      <c s="316">
        <v>14</v>
      </c>
      <c s="316">
        <v>0</v>
      </c>
      <c s="316">
        <v>2</v>
      </c>
      <c s="314">
        <v>52020348</v>
      </c>
    </row>
    <row r="398" spans="4:31" ht="12.75">
      <c r="D398" s="314"/>
      <c s="315" t="s">
        <v>567</v>
      </c>
      <c s="311" t="s">
        <v>408</v>
      </c>
      <c s="315" t="s">
        <v>2705</v>
      </c>
      <c s="314" t="s">
        <v>737</v>
      </c>
      <c s="316">
        <v>13</v>
      </c>
      <c s="316">
        <v>1</v>
      </c>
      <c s="316">
        <v>1</v>
      </c>
      <c s="316">
        <v>0</v>
      </c>
      <c s="316">
        <v>1</v>
      </c>
      <c s="316">
        <v>0</v>
      </c>
      <c s="316">
        <v>10</v>
      </c>
      <c s="316">
        <v>0</v>
      </c>
      <c s="316">
        <v>0</v>
      </c>
      <c s="316">
        <v>0</v>
      </c>
      <c s="316">
        <v>2</v>
      </c>
      <c s="316">
        <v>5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5</v>
      </c>
      <c s="316">
        <v>5</v>
      </c>
      <c s="316">
        <v>0</v>
      </c>
      <c s="316">
        <v>1</v>
      </c>
      <c s="314">
        <v>47868272</v>
      </c>
    </row>
    <row r="399" spans="4:31" ht="12.75">
      <c r="D399" s="314"/>
      <c s="315" t="s">
        <v>2706</v>
      </c>
      <c s="311" t="s">
        <v>408</v>
      </c>
      <c s="315" t="s">
        <v>2707</v>
      </c>
      <c s="314" t="s">
        <v>482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20</v>
      </c>
      <c s="316">
        <v>1</v>
      </c>
      <c s="316">
        <v>2</v>
      </c>
      <c s="316">
        <v>1</v>
      </c>
      <c s="316">
        <v>2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10</v>
      </c>
      <c s="316">
        <v>10</v>
      </c>
      <c s="316">
        <v>0</v>
      </c>
      <c s="316">
        <v>2</v>
      </c>
      <c s="314">
        <v>53991829</v>
      </c>
    </row>
    <row r="400" spans="4:31" ht="12.75">
      <c r="D400" s="314"/>
      <c s="315" t="s">
        <v>548</v>
      </c>
      <c s="311" t="s">
        <v>408</v>
      </c>
      <c s="315" t="s">
        <v>2708</v>
      </c>
      <c s="314" t="s">
        <v>701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15</v>
      </c>
      <c s="316">
        <v>1</v>
      </c>
      <c s="316">
        <v>0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3</v>
      </c>
      <c s="314">
        <v>57122527</v>
      </c>
    </row>
    <row r="401" spans="4:30" ht="12.75">
      <c r="D401" s="314"/>
      <c s="315" t="s">
        <v>3782</v>
      </c>
      <c s="311" t="s">
        <v>408</v>
      </c>
      <c s="315" t="s">
        <v>3783</v>
      </c>
      <c s="314" t="s">
        <v>3784</v>
      </c>
      <c s="316">
        <v>5</v>
      </c>
      <c s="316">
        <v>1</v>
      </c>
      <c s="316">
        <v>1</v>
      </c>
      <c s="316">
        <v>0</v>
      </c>
      <c s="316">
        <v>1</v>
      </c>
      <c s="316">
        <v>0</v>
      </c>
      <c s="316">
        <v>17</v>
      </c>
      <c s="316">
        <v>0</v>
      </c>
      <c s="316">
        <v>1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2</v>
      </c>
    </row>
    <row r="402" spans="4:31" ht="12.75">
      <c r="D402" s="314"/>
      <c s="315" t="s">
        <v>2709</v>
      </c>
      <c s="311" t="s">
        <v>408</v>
      </c>
      <c s="315" t="s">
        <v>2710</v>
      </c>
      <c s="314" t="s">
        <v>720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46</v>
      </c>
      <c s="316">
        <v>1</v>
      </c>
      <c s="316">
        <v>3</v>
      </c>
      <c s="316">
        <v>2</v>
      </c>
      <c s="316">
        <v>5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22</v>
      </c>
      <c s="316">
        <v>22</v>
      </c>
      <c s="316">
        <v>0</v>
      </c>
      <c s="316">
        <v>6</v>
      </c>
      <c s="314">
        <v>53992007</v>
      </c>
    </row>
    <row r="403" spans="4:31" ht="12.75">
      <c r="D403" s="314"/>
      <c s="315" t="s">
        <v>2711</v>
      </c>
      <c s="311" t="s">
        <v>408</v>
      </c>
      <c s="315" t="s">
        <v>2712</v>
      </c>
      <c s="318" t="s">
        <v>721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30</v>
      </c>
      <c s="316">
        <v>1</v>
      </c>
      <c s="316">
        <v>2</v>
      </c>
      <c s="316">
        <v>1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16</v>
      </c>
      <c s="316">
        <v>16</v>
      </c>
      <c s="316">
        <v>0</v>
      </c>
      <c s="316">
        <v>4</v>
      </c>
      <c s="314">
        <v>57118655</v>
      </c>
    </row>
    <row r="404" spans="4:31" ht="12.75">
      <c r="D404" s="314"/>
      <c s="315" t="s">
        <v>557</v>
      </c>
      <c s="311" t="s">
        <v>408</v>
      </c>
      <c s="315" t="s">
        <v>2713</v>
      </c>
      <c s="314" t="s">
        <v>722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17</v>
      </c>
      <c s="316">
        <v>1</v>
      </c>
      <c s="316">
        <v>2</v>
      </c>
      <c s="316">
        <v>2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3</v>
      </c>
      <c s="314">
        <v>53991930</v>
      </c>
    </row>
    <row r="405" spans="4:31" ht="12.75">
      <c r="D405" s="314"/>
      <c s="315" t="s">
        <v>362</v>
      </c>
      <c s="311" t="s">
        <v>408</v>
      </c>
      <c s="315" t="s">
        <v>2714</v>
      </c>
      <c s="314" t="s">
        <v>478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20</v>
      </c>
      <c s="316">
        <v>1</v>
      </c>
      <c s="316">
        <v>2</v>
      </c>
      <c s="316">
        <v>0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10</v>
      </c>
      <c s="316">
        <v>10</v>
      </c>
      <c s="316">
        <v>0</v>
      </c>
      <c s="316">
        <v>2</v>
      </c>
      <c s="314">
        <v>53991580</v>
      </c>
    </row>
    <row r="406" spans="4:31" ht="12.75">
      <c r="D406" s="314"/>
      <c s="315" t="s">
        <v>2715</v>
      </c>
      <c s="311" t="s">
        <v>408</v>
      </c>
      <c s="315" t="s">
        <v>2716</v>
      </c>
      <c s="314" t="s">
        <v>483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19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10</v>
      </c>
      <c s="316">
        <v>10</v>
      </c>
      <c s="316">
        <v>0</v>
      </c>
      <c s="316">
        <v>0</v>
      </c>
      <c s="314">
        <v>57118661</v>
      </c>
    </row>
    <row r="407" spans="4:31" ht="12.75">
      <c r="D407" s="314"/>
      <c s="315" t="s">
        <v>377</v>
      </c>
      <c s="311" t="s">
        <v>408</v>
      </c>
      <c s="315" t="s">
        <v>2717</v>
      </c>
      <c s="314" t="s">
        <v>723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24</v>
      </c>
      <c s="316">
        <v>1</v>
      </c>
      <c s="316">
        <v>1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12</v>
      </c>
      <c s="316">
        <v>12</v>
      </c>
      <c s="316">
        <v>0</v>
      </c>
      <c s="316">
        <v>0</v>
      </c>
      <c s="314">
        <v>82079422</v>
      </c>
    </row>
    <row r="408" spans="4:31" ht="12.75">
      <c r="D408" s="314"/>
      <c s="315" t="s">
        <v>369</v>
      </c>
      <c s="311" t="s">
        <v>408</v>
      </c>
      <c s="315" t="s">
        <v>2718</v>
      </c>
      <c s="314" t="s">
        <v>488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22</v>
      </c>
      <c s="316">
        <v>1</v>
      </c>
      <c s="316">
        <v>1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2</v>
      </c>
      <c s="314">
        <v>57122533</v>
      </c>
    </row>
    <row r="409" spans="4:31" ht="12.75">
      <c r="D409" s="314"/>
      <c s="315" t="s">
        <v>558</v>
      </c>
      <c s="311" t="s">
        <v>408</v>
      </c>
      <c s="315" t="s">
        <v>2719</v>
      </c>
      <c s="314" t="s">
        <v>500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22</v>
      </c>
      <c s="316">
        <v>1</v>
      </c>
      <c s="316">
        <v>2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2</v>
      </c>
      <c s="314">
        <v>53991143</v>
      </c>
    </row>
    <row r="410" spans="4:31" ht="12.75">
      <c r="D410" s="314"/>
      <c s="315" t="s">
        <v>559</v>
      </c>
      <c s="311" t="s">
        <v>408</v>
      </c>
      <c s="315" t="s">
        <v>2720</v>
      </c>
      <c s="314" t="s">
        <v>485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18</v>
      </c>
      <c s="316">
        <v>1</v>
      </c>
      <c s="316">
        <v>1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1</v>
      </c>
      <c s="314">
        <v>53991203</v>
      </c>
    </row>
    <row r="411" spans="4:31" ht="12.75">
      <c r="D411" s="314"/>
      <c s="315" t="s">
        <v>2721</v>
      </c>
      <c s="311" t="s">
        <v>408</v>
      </c>
      <c s="315" t="s">
        <v>2722</v>
      </c>
      <c s="314" t="s">
        <v>724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22</v>
      </c>
      <c s="316">
        <v>1</v>
      </c>
      <c s="316">
        <v>1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2</v>
      </c>
      <c s="314">
        <v>52035775</v>
      </c>
    </row>
    <row r="412" spans="4:31" ht="12.75">
      <c r="D412" s="314"/>
      <c s="315" t="s">
        <v>374</v>
      </c>
      <c s="311" t="s">
        <v>408</v>
      </c>
      <c s="315" t="s">
        <v>2723</v>
      </c>
      <c s="314" t="s">
        <v>725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22</v>
      </c>
      <c s="316">
        <v>1</v>
      </c>
      <c s="316">
        <v>1</v>
      </c>
      <c s="316">
        <v>1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13</v>
      </c>
      <c s="316">
        <v>11</v>
      </c>
      <c s="316">
        <v>0</v>
      </c>
      <c s="316">
        <v>3</v>
      </c>
      <c s="314">
        <v>10574191</v>
      </c>
    </row>
    <row r="413" spans="4:31" ht="12.75">
      <c r="D413" s="314"/>
      <c s="315" t="s">
        <v>361</v>
      </c>
      <c s="311" t="s">
        <v>408</v>
      </c>
      <c s="315" t="s">
        <v>2724</v>
      </c>
      <c s="314" t="s">
        <v>475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22</v>
      </c>
      <c s="316">
        <v>1</v>
      </c>
      <c s="316">
        <v>1</v>
      </c>
      <c s="316">
        <v>1</v>
      </c>
      <c s="316">
        <v>2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3</v>
      </c>
      <c s="314">
        <v>53991976</v>
      </c>
    </row>
    <row r="414" spans="4:31" ht="12.75">
      <c r="D414" s="314"/>
      <c s="315" t="s">
        <v>383</v>
      </c>
      <c s="311" t="s">
        <v>408</v>
      </c>
      <c s="315" t="s">
        <v>2725</v>
      </c>
      <c s="314" t="s">
        <v>726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21</v>
      </c>
      <c s="316">
        <v>1</v>
      </c>
      <c s="316">
        <v>2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1</v>
      </c>
      <c s="314">
        <v>57118690</v>
      </c>
    </row>
    <row r="415" spans="4:31" ht="12.75">
      <c r="D415" s="314"/>
      <c s="315" t="s">
        <v>2726</v>
      </c>
      <c s="311" t="s">
        <v>408</v>
      </c>
      <c s="315" t="s">
        <v>2727</v>
      </c>
      <c s="314" t="s">
        <v>727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22</v>
      </c>
      <c s="316">
        <v>1</v>
      </c>
      <c s="316">
        <v>1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4</v>
      </c>
      <c s="314">
        <v>57122510</v>
      </c>
    </row>
    <row r="416" spans="4:31" ht="12.75">
      <c r="D416" s="314"/>
      <c s="315" t="s">
        <v>560</v>
      </c>
      <c s="311" t="s">
        <v>408</v>
      </c>
      <c s="315" t="s">
        <v>2728</v>
      </c>
      <c s="314" t="s">
        <v>728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21</v>
      </c>
      <c s="316">
        <v>1</v>
      </c>
      <c s="316">
        <v>1</v>
      </c>
      <c s="316">
        <v>2</v>
      </c>
      <c s="316">
        <v>0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2</v>
      </c>
      <c s="314">
        <v>53994242</v>
      </c>
    </row>
    <row r="417" spans="4:31" ht="12.75">
      <c r="D417" s="314"/>
      <c s="315" t="s">
        <v>2729</v>
      </c>
      <c s="311" t="s">
        <v>408</v>
      </c>
      <c s="315" t="s">
        <v>2730</v>
      </c>
      <c s="314" t="s">
        <v>744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12</v>
      </c>
      <c s="316">
        <v>1</v>
      </c>
      <c s="316">
        <v>1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3</v>
      </c>
      <c s="314">
        <v>53991798</v>
      </c>
    </row>
    <row r="418" spans="4:31" ht="12.75">
      <c r="D418" s="314"/>
      <c s="315" t="s">
        <v>561</v>
      </c>
      <c s="311" t="s">
        <v>408</v>
      </c>
      <c s="315" t="s">
        <v>2731</v>
      </c>
      <c s="314" t="s">
        <v>729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24</v>
      </c>
      <c s="316">
        <v>1</v>
      </c>
      <c s="316">
        <v>1</v>
      </c>
      <c s="316">
        <v>2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12</v>
      </c>
      <c s="316">
        <v>12</v>
      </c>
      <c s="316">
        <v>0</v>
      </c>
      <c s="316">
        <v>4</v>
      </c>
      <c s="314">
        <v>53991947</v>
      </c>
    </row>
    <row r="419" spans="4:31" ht="12.75">
      <c r="D419" s="314"/>
      <c s="315" t="s">
        <v>2732</v>
      </c>
      <c s="311" t="s">
        <v>408</v>
      </c>
      <c s="315" t="s">
        <v>2733</v>
      </c>
      <c s="314" t="s">
        <v>474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26</v>
      </c>
      <c s="316">
        <v>1</v>
      </c>
      <c s="316">
        <v>2</v>
      </c>
      <c s="316">
        <v>2</v>
      </c>
      <c s="316">
        <v>3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13</v>
      </c>
      <c s="316">
        <v>13</v>
      </c>
      <c s="316">
        <v>0</v>
      </c>
      <c s="316">
        <v>4</v>
      </c>
      <c s="314">
        <v>57118684</v>
      </c>
    </row>
    <row r="420" spans="4:31" ht="12.75">
      <c r="D420" s="314"/>
      <c s="315" t="s">
        <v>2734</v>
      </c>
      <c s="311" t="s">
        <v>408</v>
      </c>
      <c s="315" t="s">
        <v>2735</v>
      </c>
      <c s="314" t="s">
        <v>730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25</v>
      </c>
      <c s="316">
        <v>1</v>
      </c>
      <c s="316">
        <v>2</v>
      </c>
      <c s="316">
        <v>2</v>
      </c>
      <c s="316">
        <v>2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13</v>
      </c>
      <c s="316">
        <v>13</v>
      </c>
      <c s="316">
        <v>0</v>
      </c>
      <c s="316">
        <v>1</v>
      </c>
      <c s="314">
        <v>57118678</v>
      </c>
    </row>
    <row r="421" spans="4:31" ht="12.75">
      <c r="D421" s="314"/>
      <c s="315" t="s">
        <v>379</v>
      </c>
      <c s="311" t="s">
        <v>408</v>
      </c>
      <c s="315" t="s">
        <v>2736</v>
      </c>
      <c s="314" t="s">
        <v>731</v>
      </c>
      <c s="316">
        <v>5</v>
      </c>
      <c s="316">
        <v>1</v>
      </c>
      <c s="316">
        <v>3</v>
      </c>
      <c s="316">
        <v>1</v>
      </c>
      <c s="316">
        <v>2</v>
      </c>
      <c s="316">
        <v>0</v>
      </c>
      <c s="316">
        <v>38</v>
      </c>
      <c s="316">
        <v>0</v>
      </c>
      <c s="316">
        <v>3</v>
      </c>
      <c s="316">
        <v>2</v>
      </c>
      <c s="316">
        <v>7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19</v>
      </c>
      <c s="316">
        <v>19</v>
      </c>
      <c s="316">
        <v>0</v>
      </c>
      <c s="316">
        <v>2</v>
      </c>
      <c s="314">
        <v>53991443</v>
      </c>
    </row>
    <row r="422" spans="4:31" ht="12.75">
      <c r="D422" s="314"/>
      <c s="315" t="s">
        <v>366</v>
      </c>
      <c s="311" t="s">
        <v>408</v>
      </c>
      <c s="315" t="s">
        <v>2737</v>
      </c>
      <c s="314" t="s">
        <v>732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26</v>
      </c>
      <c s="316">
        <v>1</v>
      </c>
      <c s="316">
        <v>2</v>
      </c>
      <c s="316">
        <v>1</v>
      </c>
      <c s="316">
        <v>4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13</v>
      </c>
      <c s="316">
        <v>13</v>
      </c>
      <c s="316">
        <v>0</v>
      </c>
      <c s="316">
        <v>3</v>
      </c>
      <c s="314">
        <v>53991137</v>
      </c>
    </row>
    <row r="423" spans="4:31" ht="12.75">
      <c r="D423" s="314"/>
      <c s="315" t="s">
        <v>2738</v>
      </c>
      <c s="311" t="s">
        <v>408</v>
      </c>
      <c s="315" t="s">
        <v>2739</v>
      </c>
      <c s="314" t="s">
        <v>476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28</v>
      </c>
      <c s="316">
        <v>1</v>
      </c>
      <c s="316">
        <v>1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15</v>
      </c>
      <c s="316">
        <v>15</v>
      </c>
      <c s="316">
        <v>0</v>
      </c>
      <c s="316">
        <v>0</v>
      </c>
      <c s="314">
        <v>66746735</v>
      </c>
    </row>
    <row r="424" spans="4:31" ht="12.75">
      <c r="D424" s="314"/>
      <c s="315" t="s">
        <v>380</v>
      </c>
      <c s="311" t="s">
        <v>408</v>
      </c>
      <c s="315" t="s">
        <v>2740</v>
      </c>
      <c s="314" t="s">
        <v>497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34</v>
      </c>
      <c s="316">
        <v>1</v>
      </c>
      <c s="316">
        <v>3</v>
      </c>
      <c s="316">
        <v>2</v>
      </c>
      <c s="316">
        <v>3</v>
      </c>
      <c s="316">
        <v>0</v>
      </c>
      <c s="316">
        <v>2</v>
      </c>
      <c s="316">
        <v>0</v>
      </c>
      <c s="316">
        <v>0</v>
      </c>
      <c s="316">
        <v>0</v>
      </c>
      <c s="316">
        <v>3</v>
      </c>
      <c s="316">
        <v>0</v>
      </c>
      <c s="316">
        <v>19</v>
      </c>
      <c s="316">
        <v>19</v>
      </c>
      <c s="316">
        <v>0</v>
      </c>
      <c s="316">
        <v>8</v>
      </c>
      <c s="314">
        <v>53991433</v>
      </c>
    </row>
    <row r="425" spans="4:31" ht="12.75">
      <c r="D425" s="314"/>
      <c s="315" t="s">
        <v>2741</v>
      </c>
      <c s="311" t="s">
        <v>408</v>
      </c>
      <c s="315" t="s">
        <v>2742</v>
      </c>
      <c s="314" t="s">
        <v>494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24</v>
      </c>
      <c s="316">
        <v>1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12</v>
      </c>
      <c s="316">
        <v>12</v>
      </c>
      <c s="316">
        <v>0</v>
      </c>
      <c s="316">
        <v>3</v>
      </c>
      <c s="314">
        <v>53994213</v>
      </c>
    </row>
    <row r="426" spans="4:31" ht="12.75">
      <c r="D426" s="314"/>
      <c s="315" t="s">
        <v>382</v>
      </c>
      <c s="311" t="s">
        <v>408</v>
      </c>
      <c s="315" t="s">
        <v>2743</v>
      </c>
      <c s="314" t="s">
        <v>499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24</v>
      </c>
      <c s="316">
        <v>1</v>
      </c>
      <c s="316">
        <v>0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12</v>
      </c>
      <c s="316">
        <v>12</v>
      </c>
      <c s="316">
        <v>0</v>
      </c>
      <c s="316">
        <v>2</v>
      </c>
      <c s="314">
        <v>53991522</v>
      </c>
    </row>
    <row r="427" spans="4:31" ht="12.75">
      <c r="D427" s="314"/>
      <c s="315" t="s">
        <v>370</v>
      </c>
      <c s="311" t="s">
        <v>408</v>
      </c>
      <c s="315" t="s">
        <v>2744</v>
      </c>
      <c s="314" t="s">
        <v>489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20</v>
      </c>
      <c s="316">
        <v>1</v>
      </c>
      <c s="316">
        <v>2</v>
      </c>
      <c s="316">
        <v>2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1</v>
      </c>
      <c s="314">
        <v>57122547</v>
      </c>
    </row>
    <row r="428" spans="4:31" ht="12.75">
      <c r="D428" s="314"/>
      <c s="315" t="s">
        <v>373</v>
      </c>
      <c s="311" t="s">
        <v>408</v>
      </c>
      <c s="315" t="s">
        <v>2745</v>
      </c>
      <c s="314" t="s">
        <v>733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26</v>
      </c>
      <c s="316">
        <v>1</v>
      </c>
      <c s="316">
        <v>2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13</v>
      </c>
      <c s="316">
        <v>13</v>
      </c>
      <c s="316">
        <v>0</v>
      </c>
      <c s="316">
        <v>2</v>
      </c>
      <c s="314">
        <v>53991769</v>
      </c>
    </row>
    <row r="429" spans="4:31" ht="12.75">
      <c r="D429" s="314"/>
      <c s="315" t="s">
        <v>562</v>
      </c>
      <c s="311" t="s">
        <v>408</v>
      </c>
      <c s="315" t="s">
        <v>2746</v>
      </c>
      <c s="314" t="s">
        <v>734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28</v>
      </c>
      <c s="316">
        <v>1</v>
      </c>
      <c s="316">
        <v>2</v>
      </c>
      <c s="316">
        <v>1</v>
      </c>
      <c s="316">
        <v>3</v>
      </c>
      <c s="316">
        <v>11</v>
      </c>
      <c s="316">
        <v>1</v>
      </c>
      <c s="316">
        <v>0</v>
      </c>
      <c s="316">
        <v>0</v>
      </c>
      <c s="316">
        <v>0</v>
      </c>
      <c s="316">
        <v>0</v>
      </c>
      <c s="316">
        <v>1</v>
      </c>
      <c s="316">
        <v>14</v>
      </c>
      <c s="316">
        <v>14</v>
      </c>
      <c s="316">
        <v>0</v>
      </c>
      <c s="316">
        <v>3</v>
      </c>
      <c s="314">
        <v>53991953</v>
      </c>
    </row>
    <row r="430" spans="4:31" ht="12.75">
      <c r="D430" s="314"/>
      <c s="315" t="s">
        <v>372</v>
      </c>
      <c s="311" t="s">
        <v>408</v>
      </c>
      <c s="315" t="s">
        <v>2747</v>
      </c>
      <c s="314" t="s">
        <v>735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20</v>
      </c>
      <c s="316">
        <v>1</v>
      </c>
      <c s="316">
        <v>2</v>
      </c>
      <c s="316">
        <v>1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10</v>
      </c>
      <c s="316">
        <v>10</v>
      </c>
      <c s="316">
        <v>0</v>
      </c>
      <c s="316">
        <v>3</v>
      </c>
      <c s="314">
        <v>57118715</v>
      </c>
    </row>
    <row r="431" spans="4:31" ht="12.75">
      <c r="D431" s="314"/>
      <c s="315" t="s">
        <v>363</v>
      </c>
      <c s="311" t="s">
        <v>408</v>
      </c>
      <c s="315" t="s">
        <v>2748</v>
      </c>
      <c s="314" t="s">
        <v>481</v>
      </c>
      <c s="316">
        <v>5</v>
      </c>
      <c s="316">
        <v>1</v>
      </c>
      <c s="316">
        <v>3</v>
      </c>
      <c s="316">
        <v>1</v>
      </c>
      <c s="316">
        <v>2</v>
      </c>
      <c s="316">
        <v>0</v>
      </c>
      <c s="316">
        <v>35</v>
      </c>
      <c s="316">
        <v>1</v>
      </c>
      <c s="316">
        <v>3</v>
      </c>
      <c s="316">
        <v>3</v>
      </c>
      <c s="316">
        <v>4</v>
      </c>
      <c s="316">
        <v>1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17</v>
      </c>
      <c s="316">
        <v>17</v>
      </c>
      <c s="316">
        <v>0</v>
      </c>
      <c s="316">
        <v>7</v>
      </c>
      <c s="314">
        <v>46068150</v>
      </c>
    </row>
    <row r="432" spans="4:31" ht="12.75">
      <c r="D432" s="314"/>
      <c s="315" t="s">
        <v>2749</v>
      </c>
      <c s="311" t="s">
        <v>408</v>
      </c>
      <c s="315" t="s">
        <v>2750</v>
      </c>
      <c s="314" t="s">
        <v>702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22</v>
      </c>
      <c s="316">
        <v>1</v>
      </c>
      <c s="316">
        <v>3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12</v>
      </c>
      <c s="316">
        <v>12</v>
      </c>
      <c s="316">
        <v>0</v>
      </c>
      <c s="316">
        <v>2</v>
      </c>
      <c s="314">
        <v>53994236</v>
      </c>
    </row>
    <row r="433" spans="4:31" ht="12.75">
      <c r="D433" s="314"/>
      <c s="315" t="s">
        <v>738</v>
      </c>
      <c s="311" t="s">
        <v>408</v>
      </c>
      <c s="315" t="s">
        <v>2751</v>
      </c>
      <c s="314" t="s">
        <v>741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36</v>
      </c>
      <c s="316">
        <v>1</v>
      </c>
      <c s="316">
        <v>2</v>
      </c>
      <c s="316">
        <v>3</v>
      </c>
      <c s="316">
        <v>3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18</v>
      </c>
      <c s="316">
        <v>18</v>
      </c>
      <c s="316">
        <v>0</v>
      </c>
      <c s="316">
        <v>10</v>
      </c>
      <c s="314">
        <v>18249007</v>
      </c>
    </row>
    <row r="434" spans="4:31" ht="12.75">
      <c r="D434" s="314"/>
      <c s="315" t="s">
        <v>549</v>
      </c>
      <c s="311" t="s">
        <v>408</v>
      </c>
      <c s="315" t="s">
        <v>2752</v>
      </c>
      <c s="314" t="s">
        <v>487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16</v>
      </c>
      <c s="316">
        <v>1</v>
      </c>
      <c s="316">
        <v>1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2</v>
      </c>
      <c s="314">
        <v>47868378</v>
      </c>
    </row>
    <row r="435" spans="4:31" ht="12.75">
      <c r="D435" s="314"/>
      <c s="315" t="s">
        <v>2753</v>
      </c>
      <c s="311" t="s">
        <v>408</v>
      </c>
      <c s="315" t="s">
        <v>2754</v>
      </c>
      <c s="314" t="s">
        <v>501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20</v>
      </c>
      <c s="316">
        <v>1</v>
      </c>
      <c s="316">
        <v>2</v>
      </c>
      <c s="316">
        <v>1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13</v>
      </c>
      <c s="316">
        <v>13</v>
      </c>
      <c s="316">
        <v>0</v>
      </c>
      <c s="316">
        <v>3</v>
      </c>
      <c s="314">
        <v>52035640</v>
      </c>
    </row>
    <row r="436" spans="4:31" ht="12.75">
      <c r="D436" s="314"/>
      <c s="315" t="s">
        <v>365</v>
      </c>
      <c s="311" t="s">
        <v>408</v>
      </c>
      <c s="315" t="s">
        <v>2755</v>
      </c>
      <c s="314" t="s">
        <v>703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27</v>
      </c>
      <c s="316">
        <v>1</v>
      </c>
      <c s="316">
        <v>2</v>
      </c>
      <c s="316">
        <v>1</v>
      </c>
      <c s="316">
        <v>5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14</v>
      </c>
      <c s="316">
        <v>14</v>
      </c>
      <c s="316">
        <v>0</v>
      </c>
      <c s="316">
        <v>7</v>
      </c>
      <c s="314">
        <v>53991605</v>
      </c>
    </row>
    <row r="437" spans="4:31" ht="12.75">
      <c r="D437" s="314"/>
      <c s="315" t="s">
        <v>2756</v>
      </c>
      <c s="311" t="s">
        <v>408</v>
      </c>
      <c s="315" t="s">
        <v>2757</v>
      </c>
      <c s="314" t="s">
        <v>704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18</v>
      </c>
      <c s="316">
        <v>1</v>
      </c>
      <c s="316">
        <v>1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2</v>
      </c>
      <c s="314">
        <v>53994199</v>
      </c>
    </row>
    <row r="438" spans="4:31" ht="12.75">
      <c r="D438" s="314"/>
      <c s="315" t="s">
        <v>367</v>
      </c>
      <c s="311" t="s">
        <v>408</v>
      </c>
      <c s="315" t="s">
        <v>2758</v>
      </c>
      <c s="314" t="s">
        <v>484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20</v>
      </c>
      <c s="316">
        <v>1</v>
      </c>
      <c s="316">
        <v>1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2</v>
      </c>
      <c s="314">
        <v>57116113</v>
      </c>
    </row>
    <row r="439" spans="4:31" ht="12.75">
      <c r="D439" s="314"/>
      <c s="315" t="s">
        <v>2759</v>
      </c>
      <c s="311" t="s">
        <v>408</v>
      </c>
      <c s="315" t="s">
        <v>2760</v>
      </c>
      <c s="314" t="s">
        <v>705</v>
      </c>
      <c s="316">
        <v>5</v>
      </c>
      <c s="316">
        <v>1</v>
      </c>
      <c s="316">
        <v>3</v>
      </c>
      <c s="316">
        <v>1</v>
      </c>
      <c s="316">
        <v>2</v>
      </c>
      <c s="316">
        <v>0</v>
      </c>
      <c s="316">
        <v>38</v>
      </c>
      <c s="316">
        <v>0</v>
      </c>
      <c s="316">
        <v>3</v>
      </c>
      <c s="316">
        <v>1</v>
      </c>
      <c s="316">
        <v>7</v>
      </c>
      <c s="316">
        <v>4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19</v>
      </c>
      <c s="316">
        <v>19</v>
      </c>
      <c s="316">
        <v>0</v>
      </c>
      <c s="316">
        <v>4</v>
      </c>
      <c s="314">
        <v>57116076</v>
      </c>
    </row>
    <row r="440" spans="4:31" ht="12.75">
      <c r="D440" s="314"/>
      <c s="315" t="s">
        <v>2761</v>
      </c>
      <c s="311" t="s">
        <v>408</v>
      </c>
      <c s="315" t="s">
        <v>2762</v>
      </c>
      <c s="314" t="s">
        <v>696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18</v>
      </c>
      <c s="316">
        <v>1</v>
      </c>
      <c s="316">
        <v>1</v>
      </c>
      <c s="316">
        <v>0</v>
      </c>
      <c s="316">
        <v>1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0</v>
      </c>
      <c s="314">
        <v>57116121</v>
      </c>
    </row>
    <row r="441" spans="4:31" ht="12.75">
      <c r="D441" s="314"/>
      <c s="315" t="s">
        <v>739</v>
      </c>
      <c s="311" t="s">
        <v>408</v>
      </c>
      <c s="315" t="s">
        <v>2763</v>
      </c>
      <c s="314" t="s">
        <v>740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36</v>
      </c>
      <c s="316">
        <v>1</v>
      </c>
      <c s="316">
        <v>2</v>
      </c>
      <c s="316">
        <v>2</v>
      </c>
      <c s="316">
        <v>2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18</v>
      </c>
      <c s="316">
        <v>18</v>
      </c>
      <c s="316">
        <v>0</v>
      </c>
      <c s="316">
        <v>9</v>
      </c>
      <c s="314">
        <v>18228287</v>
      </c>
    </row>
    <row r="442" spans="4:31" ht="12.75">
      <c r="D442" s="314"/>
      <c s="315" t="s">
        <v>364</v>
      </c>
      <c s="311" t="s">
        <v>408</v>
      </c>
      <c s="315" t="s">
        <v>2764</v>
      </c>
      <c s="314" t="s">
        <v>706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36</v>
      </c>
      <c s="316">
        <v>1</v>
      </c>
      <c s="316">
        <v>2</v>
      </c>
      <c s="316">
        <v>3</v>
      </c>
      <c s="316">
        <v>3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18</v>
      </c>
      <c s="316">
        <v>18</v>
      </c>
      <c s="316">
        <v>0</v>
      </c>
      <c s="316">
        <v>9</v>
      </c>
      <c s="314">
        <v>34277925</v>
      </c>
    </row>
    <row r="443" spans="4:31" ht="12.75">
      <c r="D443" s="314"/>
      <c s="315" t="s">
        <v>384</v>
      </c>
      <c s="311" t="s">
        <v>408</v>
      </c>
      <c s="315" t="s">
        <v>2765</v>
      </c>
      <c s="314" t="s">
        <v>505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21</v>
      </c>
      <c s="316">
        <v>1</v>
      </c>
      <c s="316">
        <v>1</v>
      </c>
      <c s="316">
        <v>2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12</v>
      </c>
      <c s="316">
        <v>12</v>
      </c>
      <c s="316">
        <v>0</v>
      </c>
      <c s="316">
        <v>2</v>
      </c>
      <c s="314">
        <v>57116194</v>
      </c>
    </row>
    <row r="444" spans="4:31" ht="12.75">
      <c r="D444" s="314"/>
      <c s="315" t="s">
        <v>550</v>
      </c>
      <c s="311" t="s">
        <v>408</v>
      </c>
      <c s="315" t="s">
        <v>2766</v>
      </c>
      <c s="314" t="s">
        <v>707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13</v>
      </c>
      <c s="316">
        <v>13</v>
      </c>
      <c s="316">
        <v>0</v>
      </c>
      <c s="316">
        <v>3</v>
      </c>
      <c s="314">
        <v>41134281</v>
      </c>
    </row>
    <row r="445" spans="4:31" ht="12.75">
      <c r="D445" s="314"/>
      <c s="315" t="s">
        <v>381</v>
      </c>
      <c s="311" t="s">
        <v>408</v>
      </c>
      <c s="315" t="s">
        <v>2767</v>
      </c>
      <c s="314" t="s">
        <v>498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20</v>
      </c>
      <c s="316">
        <v>1</v>
      </c>
      <c s="316">
        <v>1</v>
      </c>
      <c s="316">
        <v>1</v>
      </c>
      <c s="316">
        <v>10</v>
      </c>
      <c s="316">
        <v>1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10</v>
      </c>
      <c s="316">
        <v>10</v>
      </c>
      <c s="316">
        <v>0</v>
      </c>
      <c s="316">
        <v>2</v>
      </c>
      <c s="314">
        <v>53991309</v>
      </c>
    </row>
    <row r="446" spans="4:31" ht="12.75">
      <c r="D446" s="314"/>
      <c s="315" t="s">
        <v>2768</v>
      </c>
      <c s="311" t="s">
        <v>408</v>
      </c>
      <c s="315" t="s">
        <v>2769</v>
      </c>
      <c s="314" t="s">
        <v>2770</v>
      </c>
      <c s="316">
        <v>5</v>
      </c>
      <c s="316">
        <v>1</v>
      </c>
      <c s="316">
        <v>3</v>
      </c>
      <c s="316">
        <v>1</v>
      </c>
      <c s="316">
        <v>2</v>
      </c>
      <c s="316">
        <v>0</v>
      </c>
      <c s="316">
        <v>36</v>
      </c>
      <c s="316">
        <v>1</v>
      </c>
      <c s="316">
        <v>2</v>
      </c>
      <c s="316">
        <v>2</v>
      </c>
      <c s="316">
        <v>2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17</v>
      </c>
      <c s="316">
        <v>17</v>
      </c>
      <c s="316">
        <v>0</v>
      </c>
      <c s="316">
        <v>7</v>
      </c>
      <c s="314">
        <v>56073910</v>
      </c>
    </row>
    <row r="447" spans="4:31" ht="12.75">
      <c r="D447" s="314"/>
      <c s="315" t="s">
        <v>371</v>
      </c>
      <c s="311" t="s">
        <v>408</v>
      </c>
      <c s="315" t="s">
        <v>2771</v>
      </c>
      <c s="314" t="s">
        <v>697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20</v>
      </c>
      <c s="316">
        <v>1</v>
      </c>
      <c s="316">
        <v>1</v>
      </c>
      <c s="316">
        <v>1</v>
      </c>
      <c s="316">
        <v>3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10</v>
      </c>
      <c s="316">
        <v>10</v>
      </c>
      <c s="316">
        <v>0</v>
      </c>
      <c s="316">
        <v>2</v>
      </c>
      <c s="314">
        <v>57116082</v>
      </c>
    </row>
    <row r="448" spans="4:31" ht="12.75">
      <c r="D448" s="314"/>
      <c s="315" t="s">
        <v>378</v>
      </c>
      <c s="311" t="s">
        <v>408</v>
      </c>
      <c s="315" t="s">
        <v>2772</v>
      </c>
      <c s="314" t="s">
        <v>708</v>
      </c>
      <c s="316">
        <v>5</v>
      </c>
      <c s="316">
        <v>1</v>
      </c>
      <c s="316">
        <v>3</v>
      </c>
      <c s="316">
        <v>1</v>
      </c>
      <c s="316">
        <v>2</v>
      </c>
      <c s="316">
        <v>0</v>
      </c>
      <c s="316">
        <v>30</v>
      </c>
      <c s="316">
        <v>0</v>
      </c>
      <c s="316">
        <v>4</v>
      </c>
      <c s="316">
        <v>3</v>
      </c>
      <c s="316">
        <v>6</v>
      </c>
      <c s="316">
        <v>2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23</v>
      </c>
      <c s="316">
        <v>23</v>
      </c>
      <c s="316">
        <v>0</v>
      </c>
      <c s="316">
        <v>6</v>
      </c>
      <c s="314">
        <v>57116159</v>
      </c>
    </row>
    <row r="449" spans="4:31" ht="12.75">
      <c r="D449" s="314"/>
      <c s="315" t="s">
        <v>546</v>
      </c>
      <c s="311" t="s">
        <v>408</v>
      </c>
      <c s="315" t="s">
        <v>2773</v>
      </c>
      <c s="314" t="s">
        <v>698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21</v>
      </c>
      <c s="316">
        <v>1</v>
      </c>
      <c s="316">
        <v>2</v>
      </c>
      <c s="316">
        <v>2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1</v>
      </c>
      <c s="314">
        <v>53991427</v>
      </c>
    </row>
    <row r="450" spans="4:31" ht="12.75">
      <c r="D450" s="314"/>
      <c s="315" t="s">
        <v>2774</v>
      </c>
      <c s="311" t="s">
        <v>408</v>
      </c>
      <c s="315" t="s">
        <v>2775</v>
      </c>
      <c s="314" t="s">
        <v>709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17</v>
      </c>
      <c s="316">
        <v>1</v>
      </c>
      <c s="316">
        <v>2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3</v>
      </c>
      <c s="314">
        <v>53991924</v>
      </c>
    </row>
    <row r="451" spans="4:31" ht="12.75">
      <c r="D451" s="314"/>
      <c s="315" t="s">
        <v>2776</v>
      </c>
      <c s="311" t="s">
        <v>408</v>
      </c>
      <c s="315" t="s">
        <v>2777</v>
      </c>
      <c s="314" t="s">
        <v>710</v>
      </c>
      <c s="316">
        <v>5</v>
      </c>
      <c s="316">
        <v>1</v>
      </c>
      <c s="316">
        <v>3</v>
      </c>
      <c s="316">
        <v>2</v>
      </c>
      <c s="316">
        <v>1</v>
      </c>
      <c s="316">
        <v>0</v>
      </c>
      <c s="316">
        <v>48</v>
      </c>
      <c s="316">
        <v>2</v>
      </c>
      <c s="316">
        <v>4</v>
      </c>
      <c s="316">
        <v>0</v>
      </c>
      <c s="316">
        <v>12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33</v>
      </c>
      <c s="316">
        <v>33</v>
      </c>
      <c s="316">
        <v>0</v>
      </c>
      <c s="316">
        <v>2</v>
      </c>
      <c s="314">
        <v>53991367</v>
      </c>
    </row>
    <row r="452" spans="4:31" ht="12.75">
      <c r="D452" s="314"/>
      <c s="315" t="s">
        <v>2778</v>
      </c>
      <c s="311" t="s">
        <v>408</v>
      </c>
      <c s="315" t="s">
        <v>2779</v>
      </c>
      <c s="314" t="s">
        <v>496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22</v>
      </c>
      <c s="316">
        <v>1</v>
      </c>
      <c s="316">
        <v>1</v>
      </c>
      <c s="316">
        <v>1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10</v>
      </c>
      <c s="316">
        <v>10</v>
      </c>
      <c s="316">
        <v>0</v>
      </c>
      <c s="316">
        <v>1</v>
      </c>
      <c s="314">
        <v>53991568</v>
      </c>
    </row>
    <row r="453" spans="4:31" ht="12.75">
      <c r="D453" s="314"/>
      <c s="315" t="s">
        <v>551</v>
      </c>
      <c s="311" t="s">
        <v>408</v>
      </c>
      <c s="315" t="s">
        <v>2780</v>
      </c>
      <c s="314" t="s">
        <v>711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22</v>
      </c>
      <c s="316">
        <v>1</v>
      </c>
      <c s="316">
        <v>2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2</v>
      </c>
      <c s="316">
        <v>0</v>
      </c>
      <c s="316">
        <v>11</v>
      </c>
      <c s="316">
        <v>11</v>
      </c>
      <c s="316">
        <v>0</v>
      </c>
      <c s="316">
        <v>2</v>
      </c>
      <c s="314">
        <v>53991290</v>
      </c>
    </row>
    <row r="454" spans="4:31" ht="12.75">
      <c r="D454" s="314"/>
      <c s="315" t="s">
        <v>2781</v>
      </c>
      <c s="311" t="s">
        <v>408</v>
      </c>
      <c s="315" t="s">
        <v>2782</v>
      </c>
      <c s="314" t="s">
        <v>492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32</v>
      </c>
      <c s="316">
        <v>1</v>
      </c>
      <c s="316">
        <v>1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14</v>
      </c>
      <c s="316">
        <v>14</v>
      </c>
      <c s="316">
        <v>0</v>
      </c>
      <c s="316">
        <v>5</v>
      </c>
      <c s="314">
        <v>57116366</v>
      </c>
    </row>
    <row r="455" spans="4:31" ht="12.75">
      <c r="D455" s="314"/>
      <c s="315" t="s">
        <v>552</v>
      </c>
      <c s="311" t="s">
        <v>408</v>
      </c>
      <c s="315" t="s">
        <v>2783</v>
      </c>
      <c s="314" t="s">
        <v>493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12</v>
      </c>
      <c s="316">
        <v>0</v>
      </c>
      <c s="316">
        <v>1</v>
      </c>
      <c s="316">
        <v>2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6</v>
      </c>
      <c s="316">
        <v>6</v>
      </c>
      <c s="316">
        <v>0</v>
      </c>
      <c s="316">
        <v>4</v>
      </c>
      <c s="314">
        <v>57116308</v>
      </c>
    </row>
    <row r="456" spans="4:31" ht="12.75">
      <c r="D456" s="314"/>
      <c s="315" t="s">
        <v>553</v>
      </c>
      <c s="311" t="s">
        <v>408</v>
      </c>
      <c s="315" t="s">
        <v>2784</v>
      </c>
      <c s="314" t="s">
        <v>490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24</v>
      </c>
      <c s="316">
        <v>1</v>
      </c>
      <c s="316">
        <v>2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12</v>
      </c>
      <c s="316">
        <v>12</v>
      </c>
      <c s="316">
        <v>0</v>
      </c>
      <c s="316">
        <v>3</v>
      </c>
      <c s="314">
        <v>53991737</v>
      </c>
    </row>
    <row r="457" spans="4:31" ht="12.75">
      <c r="D457" s="314"/>
      <c s="315" t="s">
        <v>2785</v>
      </c>
      <c s="311" t="s">
        <v>408</v>
      </c>
      <c s="315" t="s">
        <v>2786</v>
      </c>
      <c s="314" t="s">
        <v>503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20</v>
      </c>
      <c s="316">
        <v>1</v>
      </c>
      <c s="316">
        <v>2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8</v>
      </c>
      <c s="316">
        <v>8</v>
      </c>
      <c s="316">
        <v>0</v>
      </c>
      <c s="316">
        <v>3</v>
      </c>
      <c s="314">
        <v>57116202</v>
      </c>
    </row>
    <row r="458" spans="4:31" ht="12.75">
      <c r="D458" s="314"/>
      <c s="315" t="s">
        <v>2787</v>
      </c>
      <c s="311" t="s">
        <v>408</v>
      </c>
      <c s="315" t="s">
        <v>2788</v>
      </c>
      <c s="314" t="s">
        <v>477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17</v>
      </c>
      <c s="316">
        <v>1</v>
      </c>
      <c s="316">
        <v>2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2</v>
      </c>
      <c s="314">
        <v>57116337</v>
      </c>
    </row>
    <row r="459" spans="4:31" ht="12.75">
      <c r="D459" s="314"/>
      <c s="315" t="s">
        <v>2789</v>
      </c>
      <c s="311" t="s">
        <v>408</v>
      </c>
      <c s="315" t="s">
        <v>2790</v>
      </c>
      <c s="314" t="s">
        <v>712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32</v>
      </c>
      <c s="316">
        <v>1</v>
      </c>
      <c s="316">
        <v>3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16</v>
      </c>
      <c s="316">
        <v>16</v>
      </c>
      <c s="316">
        <v>0</v>
      </c>
      <c s="316">
        <v>3</v>
      </c>
      <c s="314">
        <v>57116171</v>
      </c>
    </row>
    <row r="460" spans="4:31" ht="12.75">
      <c r="D460" s="314"/>
      <c s="315" t="s">
        <v>2791</v>
      </c>
      <c s="311" t="s">
        <v>408</v>
      </c>
      <c s="315" t="s">
        <v>2792</v>
      </c>
      <c s="314" t="s">
        <v>713</v>
      </c>
      <c s="316">
        <v>5</v>
      </c>
      <c s="316">
        <v>1</v>
      </c>
      <c s="316">
        <v>3</v>
      </c>
      <c s="316">
        <v>1</v>
      </c>
      <c s="316">
        <v>2</v>
      </c>
      <c s="316">
        <v>0</v>
      </c>
      <c s="316">
        <v>20</v>
      </c>
      <c s="316">
        <v>0</v>
      </c>
      <c s="316">
        <v>1</v>
      </c>
      <c s="316">
        <v>0</v>
      </c>
      <c s="316">
        <v>0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10</v>
      </c>
      <c s="316">
        <v>10</v>
      </c>
      <c s="316">
        <v>0</v>
      </c>
      <c s="316">
        <v>1</v>
      </c>
      <c s="314">
        <v>53991806</v>
      </c>
    </row>
    <row r="461" spans="4:31" ht="12.75">
      <c r="D461" s="314"/>
      <c s="315" t="s">
        <v>375</v>
      </c>
      <c s="311" t="s">
        <v>408</v>
      </c>
      <c s="315" t="s">
        <v>2793</v>
      </c>
      <c s="314" t="s">
        <v>714</v>
      </c>
      <c s="316">
        <v>5</v>
      </c>
      <c s="316">
        <v>1</v>
      </c>
      <c s="316">
        <v>3</v>
      </c>
      <c s="316">
        <v>1</v>
      </c>
      <c s="316">
        <v>2</v>
      </c>
      <c s="316">
        <v>0</v>
      </c>
      <c s="316">
        <v>23</v>
      </c>
      <c s="316">
        <v>1</v>
      </c>
      <c s="316">
        <v>2</v>
      </c>
      <c s="316">
        <v>2</v>
      </c>
      <c s="316">
        <v>1</v>
      </c>
      <c s="316">
        <v>7</v>
      </c>
      <c s="316">
        <v>1</v>
      </c>
      <c s="316">
        <v>0</v>
      </c>
      <c s="316">
        <v>0</v>
      </c>
      <c s="316">
        <v>0</v>
      </c>
      <c s="316">
        <v>0</v>
      </c>
      <c s="316">
        <v>2</v>
      </c>
      <c s="316">
        <v>12</v>
      </c>
      <c s="316">
        <v>12</v>
      </c>
      <c s="316">
        <v>0</v>
      </c>
      <c s="316">
        <v>7</v>
      </c>
      <c s="314">
        <v>57116136</v>
      </c>
    </row>
    <row r="462" spans="4:31" ht="12.75">
      <c r="D462" s="314"/>
      <c s="315" t="s">
        <v>554</v>
      </c>
      <c s="311" t="s">
        <v>408</v>
      </c>
      <c s="315" t="s">
        <v>2794</v>
      </c>
      <c s="314" t="s">
        <v>715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21</v>
      </c>
      <c s="316">
        <v>1</v>
      </c>
      <c s="316">
        <v>1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10</v>
      </c>
      <c s="316">
        <v>10</v>
      </c>
      <c s="316">
        <v>0</v>
      </c>
      <c s="316">
        <v>0</v>
      </c>
      <c s="314">
        <v>57116395</v>
      </c>
    </row>
    <row r="463" spans="4:31" ht="12.75">
      <c r="D463" s="314"/>
      <c s="315" t="s">
        <v>376</v>
      </c>
      <c s="311" t="s">
        <v>408</v>
      </c>
      <c s="315" t="s">
        <v>2795</v>
      </c>
      <c s="314" t="s">
        <v>699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30</v>
      </c>
      <c s="316">
        <v>1</v>
      </c>
      <c s="316">
        <v>2</v>
      </c>
      <c s="316">
        <v>2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16</v>
      </c>
      <c s="316">
        <v>16</v>
      </c>
      <c s="316">
        <v>0</v>
      </c>
      <c s="316">
        <v>7</v>
      </c>
      <c s="314">
        <v>66741198</v>
      </c>
    </row>
    <row r="464" spans="5:31" ht="12.75">
      <c r="E464" s="315" t="s">
        <v>2796</v>
      </c>
      <c s="311" t="s">
        <v>408</v>
      </c>
      <c s="315" t="s">
        <v>2797</v>
      </c>
      <c s="314" t="s">
        <v>486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20</v>
      </c>
      <c s="316">
        <v>1</v>
      </c>
      <c s="316">
        <v>2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10</v>
      </c>
      <c s="316">
        <v>10</v>
      </c>
      <c s="316">
        <v>0</v>
      </c>
      <c s="316">
        <v>2</v>
      </c>
      <c s="314">
        <v>57116461</v>
      </c>
    </row>
    <row r="465" spans="5:31" ht="12.75">
      <c r="E465" s="315" t="s">
        <v>2798</v>
      </c>
      <c s="311" t="s">
        <v>408</v>
      </c>
      <c s="315" t="s">
        <v>2799</v>
      </c>
      <c s="314" t="s">
        <v>495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17</v>
      </c>
      <c s="316">
        <v>1</v>
      </c>
      <c s="316">
        <v>1</v>
      </c>
      <c s="316">
        <v>1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3</v>
      </c>
      <c s="314">
        <v>53991315</v>
      </c>
    </row>
    <row r="466" spans="5:31" ht="12.75">
      <c r="E466" s="315" t="s">
        <v>555</v>
      </c>
      <c s="311" t="s">
        <v>408</v>
      </c>
      <c s="315" t="s">
        <v>2800</v>
      </c>
      <c s="314" t="s">
        <v>716</v>
      </c>
      <c s="316">
        <v>5</v>
      </c>
      <c s="316">
        <v>1</v>
      </c>
      <c s="316">
        <v>3</v>
      </c>
      <c s="316">
        <v>1</v>
      </c>
      <c s="316">
        <v>2</v>
      </c>
      <c s="316">
        <v>0</v>
      </c>
      <c s="316">
        <v>22</v>
      </c>
      <c s="316">
        <v>0</v>
      </c>
      <c s="316">
        <v>0</v>
      </c>
      <c s="316">
        <v>0</v>
      </c>
      <c s="316">
        <v>0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11</v>
      </c>
      <c s="316">
        <v>11</v>
      </c>
      <c s="316">
        <v>0</v>
      </c>
      <c s="316">
        <v>1</v>
      </c>
      <c s="314">
        <v>53991982</v>
      </c>
    </row>
    <row r="467" spans="5:31" ht="12.75">
      <c r="E467" s="315" t="s">
        <v>2801</v>
      </c>
      <c s="311" t="s">
        <v>408</v>
      </c>
      <c s="315" t="s">
        <v>2802</v>
      </c>
      <c s="314" t="s">
        <v>491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34</v>
      </c>
      <c s="316">
        <v>2</v>
      </c>
      <c s="316">
        <v>4</v>
      </c>
      <c s="316">
        <v>2</v>
      </c>
      <c s="316">
        <v>4</v>
      </c>
      <c s="316">
        <v>9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17</v>
      </c>
      <c s="316">
        <v>17</v>
      </c>
      <c s="316">
        <v>0</v>
      </c>
      <c s="316">
        <v>4</v>
      </c>
      <c s="314">
        <v>57116350</v>
      </c>
    </row>
    <row r="468" spans="5:31" ht="12.75">
      <c r="E468" s="315" t="s">
        <v>2803</v>
      </c>
      <c s="311" t="s">
        <v>408</v>
      </c>
      <c s="315" t="s">
        <v>2804</v>
      </c>
      <c s="314" t="s">
        <v>717</v>
      </c>
      <c s="316">
        <v>5</v>
      </c>
      <c s="316">
        <v>1</v>
      </c>
      <c s="316">
        <v>3</v>
      </c>
      <c s="316">
        <v>1</v>
      </c>
      <c s="316">
        <v>2</v>
      </c>
      <c s="316">
        <v>0</v>
      </c>
      <c s="316">
        <v>32</v>
      </c>
      <c s="316">
        <v>1</v>
      </c>
      <c s="316">
        <v>3</v>
      </c>
      <c s="316">
        <v>1</v>
      </c>
      <c s="316">
        <v>1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17</v>
      </c>
      <c s="316">
        <v>17</v>
      </c>
      <c s="316">
        <v>0</v>
      </c>
      <c s="316">
        <v>2</v>
      </c>
      <c s="314">
        <v>57116320</v>
      </c>
    </row>
    <row r="469" spans="5:31" ht="12.75">
      <c r="E469" s="315" t="s">
        <v>547</v>
      </c>
      <c s="311" t="s">
        <v>408</v>
      </c>
      <c s="315" t="s">
        <v>2805</v>
      </c>
      <c s="314" t="s">
        <v>700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24</v>
      </c>
      <c s="316">
        <v>1</v>
      </c>
      <c s="316">
        <v>2</v>
      </c>
      <c s="316">
        <v>2</v>
      </c>
      <c s="316">
        <v>2</v>
      </c>
      <c s="316">
        <v>1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12</v>
      </c>
      <c s="316">
        <v>12</v>
      </c>
      <c s="316">
        <v>0</v>
      </c>
      <c s="316">
        <v>3</v>
      </c>
      <c s="314">
        <v>57111021</v>
      </c>
    </row>
    <row r="470" spans="5:31" ht="12.75">
      <c r="E470" s="315" t="s">
        <v>2806</v>
      </c>
      <c s="311" t="s">
        <v>408</v>
      </c>
      <c s="315" t="s">
        <v>2807</v>
      </c>
      <c s="314" t="s">
        <v>504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22</v>
      </c>
      <c s="316">
        <v>1</v>
      </c>
      <c s="316">
        <v>1</v>
      </c>
      <c s="316">
        <v>0</v>
      </c>
      <c s="316">
        <v>5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10</v>
      </c>
      <c s="316">
        <v>10</v>
      </c>
      <c s="316">
        <v>0</v>
      </c>
      <c s="316">
        <v>2</v>
      </c>
      <c s="314">
        <v>57118612</v>
      </c>
    </row>
    <row r="471" spans="5:31" ht="12.75">
      <c r="E471" s="315" t="s">
        <v>2808</v>
      </c>
      <c s="311" t="s">
        <v>408</v>
      </c>
      <c s="315" t="s">
        <v>2809</v>
      </c>
      <c s="314" t="s">
        <v>502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17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9</v>
      </c>
      <c s="316">
        <v>9</v>
      </c>
      <c s="316">
        <v>0</v>
      </c>
      <c s="316">
        <v>1</v>
      </c>
      <c s="314">
        <v>57116484</v>
      </c>
    </row>
    <row r="472" spans="5:31" ht="12.75">
      <c r="E472" s="315" t="s">
        <v>2810</v>
      </c>
      <c s="311" t="s">
        <v>408</v>
      </c>
      <c s="315" t="s">
        <v>2811</v>
      </c>
      <c s="314" t="s">
        <v>718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19</v>
      </c>
      <c s="316">
        <v>1</v>
      </c>
      <c s="316">
        <v>2</v>
      </c>
      <c s="316">
        <v>0</v>
      </c>
      <c s="316">
        <v>1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10</v>
      </c>
      <c s="316">
        <v>10</v>
      </c>
      <c s="316">
        <v>0</v>
      </c>
      <c s="316">
        <v>1</v>
      </c>
      <c s="314">
        <v>57116372</v>
      </c>
    </row>
    <row r="473" spans="5:31" ht="12.75">
      <c r="E473" s="315" t="s">
        <v>556</v>
      </c>
      <c s="311" t="s">
        <v>408</v>
      </c>
      <c s="315" t="s">
        <v>2812</v>
      </c>
      <c s="318" t="s">
        <v>719</v>
      </c>
      <c s="316">
        <v>5</v>
      </c>
      <c s="316">
        <v>1</v>
      </c>
      <c s="316">
        <v>2</v>
      </c>
      <c s="316">
        <v>1</v>
      </c>
      <c s="316">
        <v>1</v>
      </c>
      <c s="316">
        <v>0</v>
      </c>
      <c s="316">
        <v>28</v>
      </c>
      <c s="316">
        <v>1</v>
      </c>
      <c s="316">
        <v>1</v>
      </c>
      <c s="316">
        <v>2</v>
      </c>
      <c s="316">
        <v>2</v>
      </c>
      <c s="316">
        <v>0</v>
      </c>
      <c s="316">
        <v>1</v>
      </c>
      <c s="316">
        <v>0</v>
      </c>
      <c s="316">
        <v>0</v>
      </c>
      <c s="316">
        <v>0</v>
      </c>
      <c s="316">
        <v>0</v>
      </c>
      <c s="316">
        <v>0</v>
      </c>
      <c s="316">
        <v>14</v>
      </c>
      <c s="316">
        <v>14</v>
      </c>
      <c s="316">
        <v>0</v>
      </c>
      <c s="316">
        <v>4</v>
      </c>
      <c s="314">
        <v>57116260</v>
      </c>
    </row>
    <row r="474" spans="5:31" ht="12.75">
      <c r="E474" s="315" t="s">
        <v>3785</v>
      </c>
      <c s="311" t="s">
        <v>408</v>
      </c>
      <c s="315" t="s">
        <v>3786</v>
      </c>
      <c s="318" t="s">
        <v>3787</v>
      </c>
      <c s="316">
        <v>9</v>
      </c>
      <c s="316">
        <v>1</v>
      </c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4">
        <v>47860324</v>
      </c>
    </row>
    <row r="475" spans="5:31" ht="12.75">
      <c r="E475" s="315" t="s">
        <v>368</v>
      </c>
      <c s="311" t="s">
        <v>408</v>
      </c>
      <c s="315" t="s">
        <v>2813</v>
      </c>
      <c s="314" t="s">
        <v>742</v>
      </c>
      <c s="316">
        <v>5</v>
      </c>
      <c s="316">
        <v>1</v>
      </c>
      <c s="316">
        <v>1</v>
      </c>
      <c s="316">
        <v>1</v>
      </c>
      <c s="316">
        <v>0</v>
      </c>
      <c s="316">
        <v>0</v>
      </c>
      <c s="316">
        <v>7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0</v>
      </c>
      <c s="316">
        <v>3</v>
      </c>
      <c s="316">
        <v>3</v>
      </c>
      <c s="316">
        <v>0</v>
      </c>
      <c s="316">
        <v>1</v>
      </c>
      <c s="314">
        <v>28446789</v>
      </c>
    </row>
    <row r="476" spans="4:31" ht="12.75">
      <c r="D476" s="317" t="s">
        <v>446</v>
      </c>
      <c s="315" t="s">
        <v>385</v>
      </c>
      <c s="311" t="s">
        <v>408</v>
      </c>
      <c s="315" t="s">
        <v>2814</v>
      </c>
      <c s="314" t="s">
        <v>743</v>
      </c>
      <c s="316">
        <v>5</v>
      </c>
      <c s="316">
        <v>1</v>
      </c>
      <c s="316">
        <v>4</v>
      </c>
      <c s="316">
        <v>1</v>
      </c>
      <c s="316">
        <v>3</v>
      </c>
      <c s="316">
        <v>0</v>
      </c>
      <c s="316">
        <v>14</v>
      </c>
      <c s="316">
        <v>0</v>
      </c>
      <c s="316">
        <v>0</v>
      </c>
      <c s="316">
        <v>0</v>
      </c>
      <c s="316">
        <v>1</v>
      </c>
      <c s="316">
        <v>0</v>
      </c>
      <c s="316">
        <v>2</v>
      </c>
      <c s="316">
        <v>0</v>
      </c>
      <c s="316">
        <v>0</v>
      </c>
      <c s="316">
        <v>0</v>
      </c>
      <c s="316">
        <v>0</v>
      </c>
      <c s="316">
        <v>0</v>
      </c>
      <c s="316">
        <v>4</v>
      </c>
      <c s="316">
        <v>4</v>
      </c>
      <c s="316">
        <v>0</v>
      </c>
      <c s="316">
        <v>2</v>
      </c>
      <c s="314">
        <v>34257147</v>
      </c>
    </row>
    <row r="477" spans="4:30" ht="12.75">
      <c r="D477" s="317" t="s">
        <v>447</v>
      </c>
      <c r="K477" s="316"/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6"/>
      <c s="316"/>
    </row>
    <row r="478" spans="4:4" ht="12.75">
      <c r="D478" s="314"/>
    </row>
  </sheetData>
  <sheetProtection password="CF7A" sheet="1" formatColumns="0" formatRows="0" autoFilter="0"/>
  <autoFilter ref="E1:Q470"/>
  <pageMargins left="0.75" right="0.75" top="1" bottom="1" header="0.5" footer="0.5"/>
  <pageSetup horizontalDpi="300" verticalDpi="300" orientation="portrait" paperSize="9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17">
    <tabColor rgb="FFFF0000"/>
  </sheetPr>
  <dimension ref="A1:N2181"/>
  <sheetViews>
    <sheetView tabSelected="1" workbookViewId="0" topLeftCell="A1129">
      <selection pane="topLeft" activeCell="E29" sqref="E29"/>
    </sheetView>
  </sheetViews>
  <sheetFormatPr defaultRowHeight="12.75"/>
  <cols>
    <col min="1" max="1" width="13.2857142857143" style="98" customWidth="1"/>
    <col min="2" max="2" width="6" style="98" customWidth="1"/>
    <col min="3" max="3" width="5.85714285714286" style="98" customWidth="1"/>
    <col min="4" max="4" width="5.28571428571429" style="98" hidden="1" customWidth="1"/>
    <col min="5" max="5" width="120" style="98" customWidth="1"/>
    <col min="6" max="6" width="0" style="98" hidden="1" customWidth="1"/>
    <col min="7" max="7" width="22.7142857142857" style="98" customWidth="1"/>
    <col min="8" max="8" width="10.2857142857143" style="98" bestFit="1" customWidth="1"/>
  </cols>
  <sheetData>
    <row r="1" spans="1:8" ht="39.75" customHeight="1">
      <c r="A1" s="181" t="str">
        <f>IF(SUM(H3:H2180)=0,"Ошибок нет","Проверьте ошибки")</f>
        <v>Проверьте ошибки</v>
      </c>
      <c s="181"/>
      <c s="181"/>
      <c s="181"/>
      <c s="181"/>
      <c s="181"/>
      <c s="181"/>
      <c s="181"/>
    </row>
    <row r="2" spans="1:8" ht="12.75">
      <c r="A2" s="34" t="s">
        <v>114</v>
      </c>
      <c s="34" t="s">
        <v>115</v>
      </c>
      <c s="34" t="s">
        <v>116</v>
      </c>
      <c s="34" t="s">
        <v>117</v>
      </c>
      <c s="34" t="s">
        <v>118</v>
      </c>
      <c s="34" t="s">
        <v>119</v>
      </c>
      <c s="34" t="s">
        <v>120</v>
      </c>
      <c s="34" t="s">
        <v>121</v>
      </c>
    </row>
    <row r="3" spans="1:8" ht="12.75">
      <c r="A3" s="35" t="str">
        <f t="shared" si="0" ref="A3:A8">P_3</f>
        <v>0609506</v>
      </c>
      <c s="35">
        <v>0</v>
      </c>
      <c s="35">
        <v>0</v>
      </c>
      <c s="35">
        <v>0</v>
      </c>
      <c s="99" t="str">
        <f>CONCATENATE("Количество ошибок в документе: ",H3)</f>
        <v>Количество ошибок в документе: 2</v>
      </c>
      <c s="35"/>
      <c s="35"/>
      <c s="100">
        <f>SUM(H4:H7,H11,H64,H234,H542,H1035,H60,H1404,H1645,H1734,H1941,H1250,H1984,H2014,H2017,H2039,H2056,H2065,H2086,H2107,H2122,H2162,H2175)</f>
        <v>2</v>
      </c>
    </row>
    <row r="4" spans="1:8" ht="12.75">
      <c r="A4" s="36" t="str">
        <f t="shared" si="0"/>
        <v>0609506</v>
      </c>
      <c s="36">
        <v>0</v>
      </c>
      <c s="36">
        <v>1</v>
      </c>
      <c s="36"/>
      <c s="36" t="s">
        <v>122</v>
      </c>
      <c s="36"/>
      <c s="36"/>
      <c s="36">
        <f>IF(Титул!C14="",1,0)</f>
        <v>0</v>
      </c>
    </row>
    <row r="5" spans="1:8" ht="12.75">
      <c r="A5" s="36" t="str">
        <f t="shared" si="0"/>
        <v>0609506</v>
      </c>
      <c s="36">
        <v>0</v>
      </c>
      <c s="36">
        <v>2</v>
      </c>
      <c s="36"/>
      <c s="36" t="s">
        <v>123</v>
      </c>
      <c s="36"/>
      <c s="36"/>
      <c s="36">
        <f>IF(Титул!B15="",1,0)</f>
        <v>0</v>
      </c>
    </row>
    <row r="6" spans="1:8" ht="12.75">
      <c r="A6" s="36" t="str">
        <f t="shared" si="0"/>
        <v>0609506</v>
      </c>
      <c s="36">
        <v>0</v>
      </c>
      <c s="36">
        <v>3</v>
      </c>
      <c s="36"/>
      <c s="36" t="s">
        <v>124</v>
      </c>
      <c s="36"/>
      <c s="36"/>
      <c s="36">
        <f>IF(P_5="",1,0)</f>
        <v>0</v>
      </c>
    </row>
    <row r="7" spans="1:8" ht="12.75">
      <c r="A7" s="35" t="str">
        <f t="shared" si="0"/>
        <v>0609506</v>
      </c>
      <c s="35">
        <v>1</v>
      </c>
      <c s="35">
        <v>0</v>
      </c>
      <c s="35">
        <v>0</v>
      </c>
      <c s="99" t="str">
        <f>CONCATENATE("Количество ошибок в разделе 1: ",H7)</f>
        <v>Количество ошибок в разделе 1: 0</v>
      </c>
      <c s="35"/>
      <c s="35"/>
      <c s="99">
        <f>SUM(H8:H10)</f>
        <v>0</v>
      </c>
    </row>
    <row r="8" spans="1:8" ht="12.75">
      <c r="A8" s="36" t="str">
        <f t="shared" si="0"/>
        <v>0609506</v>
      </c>
      <c s="36">
        <v>1</v>
      </c>
      <c s="36">
        <v>1</v>
      </c>
      <c s="36"/>
      <c s="36" t="s">
        <v>2816</v>
      </c>
      <c s="36"/>
      <c s="36"/>
      <c s="36">
        <f>IF(OR(AND('Раздел 1'!D4=5,'Раздел 1'!D8&lt;&gt;""),AND('Раздел 1'!D4&lt;&gt;5,'Раздел 1'!D8="")),0,1)</f>
        <v>0</v>
      </c>
    </row>
    <row r="9" spans="1:8" ht="12.75">
      <c r="A9" s="36"/>
      <c s="36">
        <v>1</v>
      </c>
      <c s="36">
        <v>2</v>
      </c>
      <c s="36"/>
      <c s="36" t="s">
        <v>2361</v>
      </c>
      <c s="36"/>
      <c s="36"/>
      <c s="36">
        <f>IF(OR(AND('Раздел 1'!$D$4&lt;&gt;"",'Раздел 1'!D6&lt;&gt;""),AND('Раздел 1'!$D$4="",'Раздел 1'!D6="")),0,1)</f>
        <v>0</v>
      </c>
    </row>
    <row r="10" spans="1:8" ht="12.75">
      <c r="A10" s="36"/>
      <c s="36">
        <v>1</v>
      </c>
      <c s="36">
        <v>3</v>
      </c>
      <c s="36"/>
      <c s="36" t="s">
        <v>2362</v>
      </c>
      <c s="36"/>
      <c s="36"/>
      <c s="36">
        <f>IF(OR(AND('Раздел 1'!$D$4&gt;0,'Раздел 1'!D7&gt;0),AND('Раздел 1'!$D$4="",'Раздел 1'!D7="")),0,1)</f>
        <v>0</v>
      </c>
    </row>
    <row r="11" spans="1:8" ht="12.75">
      <c r="A11" s="35" t="str">
        <f t="shared" si="1" ref="A11:A59">P_3</f>
        <v>0609506</v>
      </c>
      <c s="35">
        <v>2</v>
      </c>
      <c s="35">
        <v>0</v>
      </c>
      <c s="35">
        <v>0</v>
      </c>
      <c s="99" t="str">
        <f>CONCATENATE("Количество ошибок в разделе 2: ",H11)</f>
        <v>Количество ошибок в разделе 2: 0</v>
      </c>
      <c s="35"/>
      <c s="35"/>
      <c s="99">
        <f>SUM(H12:H59)</f>
        <v>0</v>
      </c>
    </row>
    <row r="12" spans="1:8" ht="12.75">
      <c r="A12" s="36" t="str">
        <f t="shared" si="1"/>
        <v>0609506</v>
      </c>
      <c s="36">
        <v>2</v>
      </c>
      <c s="36">
        <v>1</v>
      </c>
      <c s="36"/>
      <c s="36" t="s">
        <v>2949</v>
      </c>
      <c s="36"/>
      <c s="36"/>
      <c s="36">
        <f>IF('Раздел 2'!D4&gt;0,IF(AND('Раздел 2'!D4&gt;0,'Раздел 3'!$D$4&gt;0),0,1),0)</f>
        <v>0</v>
      </c>
    </row>
    <row r="13" spans="1:8" ht="12.75">
      <c r="A13" s="36" t="str">
        <f t="shared" si="1"/>
        <v>0609506</v>
      </c>
      <c s="36">
        <v>2</v>
      </c>
      <c s="36">
        <v>2</v>
      </c>
      <c s="36"/>
      <c s="36" t="s">
        <v>2950</v>
      </c>
      <c s="36"/>
      <c s="36"/>
      <c s="36">
        <f>IF('Раздел 2'!D5&gt;0,IF(AND('Раздел 2'!D5&gt;0,'Раздел 3'!$D$4&gt;0),0,1),0)</f>
        <v>0</v>
      </c>
    </row>
    <row r="14" spans="1:8" ht="12.75">
      <c r="A14" s="36" t="str">
        <f t="shared" si="1"/>
        <v>0609506</v>
      </c>
      <c s="36">
        <v>2</v>
      </c>
      <c s="36">
        <v>3</v>
      </c>
      <c s="36"/>
      <c s="36" t="s">
        <v>2951</v>
      </c>
      <c s="36"/>
      <c s="36"/>
      <c s="36">
        <f>IF('Раздел 2'!D6&gt;0,IF(AND('Раздел 2'!D6&gt;0,'Раздел 3'!$D$4&gt;0),0,1),0)</f>
        <v>0</v>
      </c>
    </row>
    <row r="15" spans="1:8" ht="12.75">
      <c r="A15" s="36" t="str">
        <f t="shared" si="1"/>
        <v>0609506</v>
      </c>
      <c s="36">
        <v>2</v>
      </c>
      <c s="36">
        <v>4</v>
      </c>
      <c s="36"/>
      <c s="36" t="s">
        <v>2952</v>
      </c>
      <c s="36"/>
      <c s="36"/>
      <c s="36">
        <f>IF('Раздел 2'!D7&gt;0,IF(AND('Раздел 2'!D7&gt;0,'Раздел 3'!$D$4&gt;0),0,1),0)</f>
        <v>0</v>
      </c>
    </row>
    <row r="16" spans="1:8" ht="12.75">
      <c r="A16" s="36" t="str">
        <f t="shared" si="1"/>
        <v>0609506</v>
      </c>
      <c s="36">
        <v>2</v>
      </c>
      <c s="36">
        <v>5</v>
      </c>
      <c s="36"/>
      <c s="36" t="s">
        <v>2953</v>
      </c>
      <c s="36"/>
      <c s="36"/>
      <c s="36">
        <f>IF('Раздел 2'!D8&gt;0,IF(AND('Раздел 2'!D8&gt;0,'Раздел 3'!$D$4&gt;0),0,1),0)</f>
        <v>0</v>
      </c>
    </row>
    <row r="17" spans="1:8" ht="12.75">
      <c r="A17" s="36" t="str">
        <f t="shared" si="1"/>
        <v>0609506</v>
      </c>
      <c s="36">
        <v>2</v>
      </c>
      <c s="36">
        <v>6</v>
      </c>
      <c s="36"/>
      <c s="36" t="s">
        <v>1033</v>
      </c>
      <c s="36"/>
      <c s="36"/>
      <c s="36">
        <f>IF('Раздел 2'!D4&gt;0,IF(AND('Раздел 2'!D4&gt;0,'Раздел 4'!$D$5&gt;0),0,1),0)</f>
        <v>0</v>
      </c>
    </row>
    <row r="18" spans="1:8" ht="12.75">
      <c r="A18" s="36" t="str">
        <f t="shared" si="1"/>
        <v>0609506</v>
      </c>
      <c s="36">
        <v>2</v>
      </c>
      <c s="36">
        <v>7</v>
      </c>
      <c s="36"/>
      <c s="36" t="s">
        <v>1034</v>
      </c>
      <c s="36"/>
      <c s="36"/>
      <c s="36">
        <f>IF('Раздел 2'!D5&gt;0,IF(AND('Раздел 2'!D5&gt;0,'Раздел 4'!$D$5&gt;0),0,1),0)</f>
        <v>0</v>
      </c>
    </row>
    <row r="19" spans="1:8" ht="12.75">
      <c r="A19" s="36" t="str">
        <f t="shared" si="1"/>
        <v>0609506</v>
      </c>
      <c s="36">
        <v>2</v>
      </c>
      <c s="36">
        <v>8</v>
      </c>
      <c s="36"/>
      <c s="36" t="s">
        <v>1035</v>
      </c>
      <c s="36"/>
      <c s="36"/>
      <c s="36">
        <f>IF('Раздел 2'!D6&gt;0,IF(AND('Раздел 2'!D6&gt;0,'Раздел 4'!$D$5&gt;0),0,1),0)</f>
        <v>0</v>
      </c>
    </row>
    <row r="20" spans="1:8" ht="12.75">
      <c r="A20" s="36" t="str">
        <f t="shared" si="1"/>
        <v>0609506</v>
      </c>
      <c s="36">
        <v>2</v>
      </c>
      <c s="36">
        <v>9</v>
      </c>
      <c s="36"/>
      <c s="36" t="s">
        <v>1036</v>
      </c>
      <c s="36"/>
      <c s="36"/>
      <c s="36">
        <f>IF('Раздел 2'!D7&gt;0,IF(AND('Раздел 2'!D7&gt;0,'Раздел 4'!$D$5&gt;0),0,1),0)</f>
        <v>0</v>
      </c>
    </row>
    <row r="21" spans="1:8" ht="12.75">
      <c r="A21" s="36" t="str">
        <f t="shared" si="1"/>
        <v>0609506</v>
      </c>
      <c s="36">
        <v>2</v>
      </c>
      <c s="36">
        <v>10</v>
      </c>
      <c s="36"/>
      <c s="36" t="s">
        <v>1037</v>
      </c>
      <c s="36"/>
      <c s="36"/>
      <c s="36">
        <f>IF('Раздел 2'!D8&gt;0,IF(AND('Раздел 2'!D8&gt;0,'Раздел 4'!$D$5&gt;0),0,1),0)</f>
        <v>0</v>
      </c>
    </row>
    <row r="22" spans="1:8" ht="12.75">
      <c r="A22" s="36" t="str">
        <f t="shared" si="1"/>
        <v>0609506</v>
      </c>
      <c s="36">
        <v>2</v>
      </c>
      <c s="36">
        <v>11</v>
      </c>
      <c s="36"/>
      <c s="36" t="s">
        <v>1038</v>
      </c>
      <c s="36"/>
      <c s="36"/>
      <c s="36">
        <f>IF('Раздел 2'!D4&gt;0,IF(AND('Раздел 2'!D4&gt;0,'Раздел 5'!$D$5&gt;0),0,1),0)</f>
        <v>0</v>
      </c>
    </row>
    <row r="23" spans="1:8" ht="12.75">
      <c r="A23" s="36" t="str">
        <f t="shared" si="1"/>
        <v>0609506</v>
      </c>
      <c s="36">
        <v>2</v>
      </c>
      <c s="36">
        <v>12</v>
      </c>
      <c s="36"/>
      <c s="36" t="s">
        <v>1039</v>
      </c>
      <c s="36"/>
      <c s="36"/>
      <c s="36">
        <f>IF('Раздел 2'!D5&gt;0,IF(AND('Раздел 2'!D5&gt;0,'Раздел 5'!$D$5&gt;0),0,1),0)</f>
        <v>0</v>
      </c>
    </row>
    <row r="24" spans="1:8" ht="12.75">
      <c r="A24" s="36" t="str">
        <f t="shared" si="1"/>
        <v>0609506</v>
      </c>
      <c s="36">
        <v>2</v>
      </c>
      <c s="36">
        <v>13</v>
      </c>
      <c s="36"/>
      <c s="36" t="s">
        <v>1040</v>
      </c>
      <c s="36"/>
      <c s="36"/>
      <c s="36">
        <f>IF('Раздел 2'!D6&gt;0,IF(AND('Раздел 2'!D6&gt;0,'Раздел 5'!$D$5&gt;0),0,1),0)</f>
        <v>0</v>
      </c>
    </row>
    <row r="25" spans="1:8" ht="12.75">
      <c r="A25" s="36" t="str">
        <f t="shared" si="1"/>
        <v>0609506</v>
      </c>
      <c s="36">
        <v>2</v>
      </c>
      <c s="36">
        <v>14</v>
      </c>
      <c s="36"/>
      <c s="36" t="s">
        <v>1041</v>
      </c>
      <c s="36"/>
      <c s="36"/>
      <c s="36">
        <f>IF('Раздел 2'!D7&gt;0,IF(AND('Раздел 2'!D7&gt;0,'Раздел 5'!$D$5&gt;0),0,1),0)</f>
        <v>0</v>
      </c>
    </row>
    <row r="26" spans="1:8" ht="12.75">
      <c r="A26" s="36" t="str">
        <f t="shared" si="1"/>
        <v>0609506</v>
      </c>
      <c s="36">
        <v>2</v>
      </c>
      <c s="36">
        <v>15</v>
      </c>
      <c s="36"/>
      <c s="36" t="s">
        <v>1042</v>
      </c>
      <c s="36"/>
      <c s="36"/>
      <c s="36">
        <f>IF('Раздел 2'!D8&gt;0,IF(AND('Раздел 2'!D8&gt;0,'Раздел 5'!$D$5&gt;0),0,1),0)</f>
        <v>0</v>
      </c>
    </row>
    <row r="27" spans="1:8" ht="12.75">
      <c r="A27" s="36" t="str">
        <f t="shared" si="1"/>
        <v>0609506</v>
      </c>
      <c s="36">
        <v>2</v>
      </c>
      <c s="36">
        <v>16</v>
      </c>
      <c s="36"/>
      <c s="36" t="s">
        <v>1043</v>
      </c>
      <c s="36"/>
      <c s="36"/>
      <c s="36">
        <f>IF('Раздел 2'!D4&gt;0,IF(AND('Раздел 2'!D4&gt;0,'Раздел 6'!$D$5&gt;0),0,1),0)</f>
        <v>0</v>
      </c>
    </row>
    <row r="28" spans="1:8" ht="12.75">
      <c r="A28" s="36" t="str">
        <f t="shared" si="1"/>
        <v>0609506</v>
      </c>
      <c s="36">
        <v>2</v>
      </c>
      <c s="36">
        <v>17</v>
      </c>
      <c s="36"/>
      <c s="36" t="s">
        <v>1044</v>
      </c>
      <c s="36"/>
      <c s="36"/>
      <c s="36">
        <f>IF('Раздел 2'!D5&gt;0,IF(AND('Раздел 2'!D5&gt;0,'Раздел 6'!$D$5&gt;0),0,1),0)</f>
        <v>0</v>
      </c>
    </row>
    <row r="29" spans="1:8" ht="12.75">
      <c r="A29" s="36" t="str">
        <f t="shared" si="1"/>
        <v>0609506</v>
      </c>
      <c s="36">
        <v>2</v>
      </c>
      <c s="36">
        <v>18</v>
      </c>
      <c s="36"/>
      <c s="36" t="s">
        <v>1045</v>
      </c>
      <c s="36"/>
      <c s="36"/>
      <c s="36">
        <f>IF('Раздел 2'!D6&gt;0,IF(AND('Раздел 2'!D6&gt;0,'Раздел 6'!$D$5&gt;0),0,1),0)</f>
        <v>0</v>
      </c>
    </row>
    <row r="30" spans="1:8" ht="12.75">
      <c r="A30" s="36" t="str">
        <f t="shared" si="1"/>
        <v>0609506</v>
      </c>
      <c s="36">
        <v>2</v>
      </c>
      <c s="36">
        <v>19</v>
      </c>
      <c s="36"/>
      <c s="36" t="s">
        <v>1046</v>
      </c>
      <c s="36"/>
      <c s="36"/>
      <c s="36">
        <f>IF('Раздел 2'!D7&gt;0,IF(AND('Раздел 2'!D7&gt;0,'Раздел 6'!$D$5&gt;0),0,1),0)</f>
        <v>0</v>
      </c>
    </row>
    <row r="31" spans="1:8" ht="12.75">
      <c r="A31" s="36" t="str">
        <f t="shared" si="1"/>
        <v>0609506</v>
      </c>
      <c s="36">
        <v>2</v>
      </c>
      <c s="36">
        <v>20</v>
      </c>
      <c s="36"/>
      <c s="36" t="s">
        <v>1047</v>
      </c>
      <c s="36"/>
      <c s="36"/>
      <c s="36">
        <f>IF('Раздел 2'!D8&gt;0,IF(AND('Раздел 2'!D8&gt;0,'Раздел 6'!$D$5&gt;0),0,1),0)</f>
        <v>0</v>
      </c>
    </row>
    <row r="32" spans="1:8" ht="12.75">
      <c r="A32" s="36" t="str">
        <f t="shared" si="1"/>
        <v>0609506</v>
      </c>
      <c s="36">
        <v>2</v>
      </c>
      <c s="36">
        <v>21</v>
      </c>
      <c s="36"/>
      <c s="36" t="s">
        <v>1048</v>
      </c>
      <c s="36"/>
      <c s="36"/>
      <c s="36">
        <f>IF('Раздел 2'!D4&gt;0,IF(AND('Раздел 2'!D4&gt;0,'Раздел 7'!$D$5&gt;0),0,1),0)</f>
        <v>0</v>
      </c>
    </row>
    <row r="33" spans="1:8" ht="12.75">
      <c r="A33" s="36" t="str">
        <f t="shared" si="1"/>
        <v>0609506</v>
      </c>
      <c s="36">
        <v>2</v>
      </c>
      <c s="36">
        <v>22</v>
      </c>
      <c s="36"/>
      <c s="36" t="s">
        <v>1049</v>
      </c>
      <c s="36"/>
      <c s="36"/>
      <c s="36">
        <f>IF('Раздел 2'!D5&gt;0,IF(AND('Раздел 2'!D5&gt;0,'Раздел 7'!$D$5&gt;0),0,1),0)</f>
        <v>0</v>
      </c>
    </row>
    <row r="34" spans="1:8" ht="12.75">
      <c r="A34" s="36" t="str">
        <f t="shared" si="1"/>
        <v>0609506</v>
      </c>
      <c s="36">
        <v>2</v>
      </c>
      <c s="36">
        <v>23</v>
      </c>
      <c s="36"/>
      <c s="36" t="s">
        <v>1050</v>
      </c>
      <c s="36"/>
      <c s="36"/>
      <c s="36">
        <f>IF('Раздел 2'!D6&gt;0,IF(AND('Раздел 2'!D6&gt;0,'Раздел 7'!$D$5&gt;0),0,1),0)</f>
        <v>0</v>
      </c>
    </row>
    <row r="35" spans="1:8" ht="12.75">
      <c r="A35" s="36" t="str">
        <f t="shared" si="1"/>
        <v>0609506</v>
      </c>
      <c s="36">
        <v>2</v>
      </c>
      <c s="36">
        <v>24</v>
      </c>
      <c s="36"/>
      <c s="36" t="s">
        <v>1051</v>
      </c>
      <c s="36"/>
      <c s="36"/>
      <c s="36">
        <f>IF('Раздел 2'!D7&gt;0,IF(AND('Раздел 2'!D7&gt;0,'Раздел 7'!$D$5&gt;0),0,1),0)</f>
        <v>0</v>
      </c>
    </row>
    <row r="36" spans="1:8" ht="12.75">
      <c r="A36" s="36" t="str">
        <f t="shared" si="1"/>
        <v>0609506</v>
      </c>
      <c s="36">
        <v>2</v>
      </c>
      <c s="36">
        <v>25</v>
      </c>
      <c s="36"/>
      <c s="36" t="s">
        <v>1052</v>
      </c>
      <c s="36"/>
      <c s="36"/>
      <c s="36">
        <f>IF('Раздел 2'!D8&gt;0,IF(AND('Раздел 2'!D8&gt;0,'Раздел 7'!$D$5&gt;0),0,1),0)</f>
        <v>0</v>
      </c>
    </row>
    <row r="37" spans="1:8" ht="12.75">
      <c r="A37" s="36" t="str">
        <f t="shared" si="1"/>
        <v>0609506</v>
      </c>
      <c s="36">
        <v>2</v>
      </c>
      <c s="36">
        <v>26</v>
      </c>
      <c s="36"/>
      <c s="36" t="s">
        <v>2962</v>
      </c>
      <c s="36"/>
      <c s="36"/>
      <c s="36">
        <f>IF('Раздел 2'!D4&gt;0,IF(AND('Раздел 2'!D4&gt;0,'Раздел 8'!$D$6&gt;0),0,1),0)</f>
        <v>0</v>
      </c>
    </row>
    <row r="38" spans="1:8" ht="12.75">
      <c r="A38" s="36" t="str">
        <f t="shared" si="1"/>
        <v>0609506</v>
      </c>
      <c s="36">
        <v>2</v>
      </c>
      <c s="36">
        <v>27</v>
      </c>
      <c s="36"/>
      <c s="36" t="s">
        <v>2963</v>
      </c>
      <c s="36"/>
      <c s="36"/>
      <c s="36">
        <f>IF('Раздел 2'!D5&gt;0,IF(AND('Раздел 2'!D5&gt;0,'Раздел 8'!$D$6&gt;0),0,1),0)</f>
        <v>0</v>
      </c>
    </row>
    <row r="39" spans="1:8" ht="12.75">
      <c r="A39" s="36" t="str">
        <f t="shared" si="1"/>
        <v>0609506</v>
      </c>
      <c s="36">
        <v>2</v>
      </c>
      <c s="36">
        <v>28</v>
      </c>
      <c s="36"/>
      <c s="36" t="s">
        <v>2964</v>
      </c>
      <c s="36"/>
      <c s="36"/>
      <c s="36">
        <f>IF('Раздел 2'!D6&gt;0,IF(AND('Раздел 2'!D6&gt;0,'Раздел 8'!$D$6&gt;0),0,1),0)</f>
        <v>0</v>
      </c>
    </row>
    <row r="40" spans="1:8" ht="12.75">
      <c r="A40" s="36" t="str">
        <f t="shared" si="1"/>
        <v>0609506</v>
      </c>
      <c s="36">
        <v>2</v>
      </c>
      <c s="36">
        <v>29</v>
      </c>
      <c s="36"/>
      <c s="36" t="s">
        <v>2964</v>
      </c>
      <c s="36"/>
      <c s="36"/>
      <c s="36">
        <f>IF('Раздел 2'!D7&gt;0,IF(AND('Раздел 2'!D7&gt;0,'Раздел 8'!$D$6&gt;0),0,1),0)</f>
        <v>0</v>
      </c>
    </row>
    <row r="41" spans="1:8" ht="12.75">
      <c r="A41" s="36" t="str">
        <f t="shared" si="1"/>
        <v>0609506</v>
      </c>
      <c s="36">
        <v>2</v>
      </c>
      <c s="36">
        <v>30</v>
      </c>
      <c s="36"/>
      <c s="36" t="s">
        <v>2965</v>
      </c>
      <c s="36"/>
      <c s="36"/>
      <c s="36">
        <f>IF('Раздел 2'!D8&gt;0,IF(AND('Раздел 2'!D8&gt;0,'Раздел 8'!$D$6&gt;0),0,1),0)</f>
        <v>0</v>
      </c>
    </row>
    <row r="42" spans="1:8" ht="12.75">
      <c r="A42" s="36" t="str">
        <f t="shared" si="1"/>
        <v>0609506</v>
      </c>
      <c s="36">
        <v>2</v>
      </c>
      <c s="36">
        <v>31</v>
      </c>
      <c s="36"/>
      <c s="36" t="s">
        <v>2966</v>
      </c>
      <c s="36"/>
      <c s="36"/>
      <c s="36">
        <f>IF('Раздел 2'!D4&gt;0,IF(AND('Раздел 2'!D4&gt;0,'Раздел 9'!$D$5&gt;0),0,1),0)</f>
        <v>0</v>
      </c>
    </row>
    <row r="43" spans="1:8" ht="12.75">
      <c r="A43" s="36" t="str">
        <f t="shared" si="1"/>
        <v>0609506</v>
      </c>
      <c s="36">
        <v>2</v>
      </c>
      <c s="36">
        <v>32</v>
      </c>
      <c s="36"/>
      <c s="36" t="s">
        <v>2967</v>
      </c>
      <c s="36"/>
      <c s="36"/>
      <c s="36">
        <f>IF('Раздел 2'!D5&gt;0,IF(AND('Раздел 2'!D5&gt;0,'Раздел 9'!$D$5&gt;0),0,1),0)</f>
        <v>0</v>
      </c>
    </row>
    <row r="44" spans="1:8" ht="12.75">
      <c r="A44" s="36" t="str">
        <f t="shared" si="1"/>
        <v>0609506</v>
      </c>
      <c s="36">
        <v>2</v>
      </c>
      <c s="36">
        <v>33</v>
      </c>
      <c s="36"/>
      <c s="36" t="s">
        <v>2968</v>
      </c>
      <c s="36"/>
      <c s="36"/>
      <c s="36">
        <f>IF('Раздел 2'!D6&gt;0,IF(AND('Раздел 2'!D6&gt;0,'Раздел 9'!$D$5&gt;0),0,1),0)</f>
        <v>0</v>
      </c>
    </row>
    <row r="45" spans="1:8" ht="12.75">
      <c r="A45" s="36" t="str">
        <f t="shared" si="1"/>
        <v>0609506</v>
      </c>
      <c s="36">
        <v>2</v>
      </c>
      <c s="36">
        <v>34</v>
      </c>
      <c s="36"/>
      <c s="36" t="s">
        <v>2969</v>
      </c>
      <c s="36"/>
      <c s="36"/>
      <c s="36">
        <f>IF('Раздел 2'!D7&gt;0,IF(AND('Раздел 2'!D7&gt;0,'Раздел 9'!$D$5&gt;0),0,1),0)</f>
        <v>0</v>
      </c>
    </row>
    <row r="46" spans="1:8" ht="12.75">
      <c r="A46" s="36" t="str">
        <f t="shared" si="1"/>
        <v>0609506</v>
      </c>
      <c s="36">
        <v>2</v>
      </c>
      <c s="36">
        <v>35</v>
      </c>
      <c s="36"/>
      <c s="36" t="s">
        <v>2970</v>
      </c>
      <c s="36"/>
      <c s="36"/>
      <c s="36">
        <f>IF('Раздел 2'!D8&gt;0,IF(AND('Раздел 2'!D8&gt;0,'Раздел 9'!$D$5&gt;0),0,1),0)</f>
        <v>0</v>
      </c>
    </row>
    <row r="47" spans="1:8" ht="12.75">
      <c r="A47" s="36" t="str">
        <f t="shared" si="1"/>
        <v>0609506</v>
      </c>
      <c s="36">
        <v>2</v>
      </c>
      <c s="36">
        <v>36</v>
      </c>
      <c s="36"/>
      <c s="36" t="s">
        <v>2971</v>
      </c>
      <c s="36"/>
      <c s="36"/>
      <c s="36">
        <f>IF('Раздел 2'!D4&gt;0,IF(AND('Раздел 2'!D4&gt;0,'Раздел 10'!$D$5&gt;0),0,1),0)</f>
        <v>0</v>
      </c>
    </row>
    <row r="48" spans="1:8" ht="12.75">
      <c r="A48" s="36" t="str">
        <f t="shared" si="1"/>
        <v>0609506</v>
      </c>
      <c s="36">
        <v>2</v>
      </c>
      <c s="36">
        <v>37</v>
      </c>
      <c s="36"/>
      <c s="36" t="s">
        <v>2972</v>
      </c>
      <c s="36"/>
      <c s="36"/>
      <c s="36">
        <f>IF('Раздел 2'!D5&gt;0,IF(AND('Раздел 2'!D5&gt;0,'Раздел 10'!$D$5&gt;0),0,1),0)</f>
        <v>0</v>
      </c>
    </row>
    <row r="49" spans="1:8" ht="12.75">
      <c r="A49" s="36" t="str">
        <f t="shared" si="1"/>
        <v>0609506</v>
      </c>
      <c s="36">
        <v>2</v>
      </c>
      <c s="36">
        <v>38</v>
      </c>
      <c s="36"/>
      <c s="36" t="s">
        <v>2973</v>
      </c>
      <c s="36"/>
      <c s="36"/>
      <c s="36">
        <f>IF('Раздел 2'!D6&gt;0,IF(AND('Раздел 2'!D6&gt;0,'Раздел 10'!$D$5&gt;0),0,1),0)</f>
        <v>0</v>
      </c>
    </row>
    <row r="50" spans="1:8" ht="12.75">
      <c r="A50" s="36" t="str">
        <f t="shared" si="1"/>
        <v>0609506</v>
      </c>
      <c s="36">
        <v>2</v>
      </c>
      <c s="36">
        <v>39</v>
      </c>
      <c s="36"/>
      <c s="36" t="s">
        <v>2974</v>
      </c>
      <c s="36"/>
      <c s="36"/>
      <c s="36">
        <f>IF('Раздел 2'!D7&gt;0,IF(AND('Раздел 2'!D7&gt;0,'Раздел 10'!$D$5&gt;0),0,1),0)</f>
        <v>0</v>
      </c>
    </row>
    <row r="51" spans="1:8" ht="12.75">
      <c r="A51" s="36" t="str">
        <f t="shared" si="1"/>
        <v>0609506</v>
      </c>
      <c s="36">
        <v>2</v>
      </c>
      <c s="36">
        <v>40</v>
      </c>
      <c s="36"/>
      <c s="36" t="s">
        <v>2975</v>
      </c>
      <c s="36"/>
      <c s="36"/>
      <c s="36">
        <f>IF('Раздел 2'!D8&gt;0,IF(AND('Раздел 2'!D8&gt;0,'Раздел 10'!$D$5&gt;0),0,1),0)</f>
        <v>0</v>
      </c>
    </row>
    <row r="52" spans="1:8" ht="12.75">
      <c r="A52" s="36" t="str">
        <f t="shared" si="1"/>
        <v>0609506</v>
      </c>
      <c s="36">
        <v>2</v>
      </c>
      <c s="36">
        <v>41</v>
      </c>
      <c s="36"/>
      <c s="36" t="s">
        <v>2976</v>
      </c>
      <c s="36"/>
      <c s="36"/>
      <c s="36">
        <f>IF('Раздел 2'!D4&gt;0,IF(AND('Раздел 2'!D4&gt;0,'Раздел 11'!$D$5&gt;0),0,1),0)</f>
        <v>0</v>
      </c>
    </row>
    <row r="53" spans="1:8" ht="12.75">
      <c r="A53" s="36" t="str">
        <f t="shared" si="1"/>
        <v>0609506</v>
      </c>
      <c s="36">
        <v>2</v>
      </c>
      <c s="36">
        <v>42</v>
      </c>
      <c s="36"/>
      <c s="36" t="s">
        <v>2977</v>
      </c>
      <c s="36"/>
      <c s="36"/>
      <c s="36">
        <f>IF('Раздел 2'!D5&gt;0,IF(AND('Раздел 2'!D5&gt;0,'Раздел 11'!$D$5&gt;0),0,1),0)</f>
        <v>0</v>
      </c>
    </row>
    <row r="54" spans="1:8" ht="12.75">
      <c r="A54" s="36" t="str">
        <f t="shared" si="1"/>
        <v>0609506</v>
      </c>
      <c s="36">
        <v>2</v>
      </c>
      <c s="36">
        <v>43</v>
      </c>
      <c s="36"/>
      <c s="36" t="s">
        <v>2978</v>
      </c>
      <c s="36"/>
      <c s="36"/>
      <c s="36">
        <f>IF('Раздел 2'!D6&gt;0,IF(AND('Раздел 2'!D6&gt;0,'Раздел 11'!$D$5&gt;0),0,1),0)</f>
        <v>0</v>
      </c>
    </row>
    <row r="55" spans="1:8" ht="12.75">
      <c r="A55" s="36" t="str">
        <f t="shared" si="1"/>
        <v>0609506</v>
      </c>
      <c s="36">
        <v>2</v>
      </c>
      <c s="36">
        <v>44</v>
      </c>
      <c s="36"/>
      <c s="36" t="s">
        <v>2979</v>
      </c>
      <c s="36"/>
      <c s="36"/>
      <c s="36">
        <f>IF('Раздел 2'!D7&gt;0,IF(AND('Раздел 2'!D7&gt;0,'Раздел 11'!$D$5&gt;0),0,1),0)</f>
        <v>0</v>
      </c>
    </row>
    <row r="56" spans="1:8" ht="12.75">
      <c r="A56" s="36" t="str">
        <f t="shared" si="1"/>
        <v>0609506</v>
      </c>
      <c s="36">
        <v>2</v>
      </c>
      <c s="36">
        <v>45</v>
      </c>
      <c s="36"/>
      <c s="36" t="s">
        <v>2980</v>
      </c>
      <c s="36"/>
      <c s="36"/>
      <c s="36">
        <f>IF('Раздел 2'!D8&gt;0,IF(AND('Раздел 2'!D8&gt;0,'Раздел 11'!$D$5&gt;0),0,1),0)</f>
        <v>0</v>
      </c>
    </row>
    <row r="57" spans="1:8" ht="12.75">
      <c r="A57" s="36" t="str">
        <f t="shared" si="1"/>
        <v>0609506</v>
      </c>
      <c s="36">
        <v>2</v>
      </c>
      <c s="36">
        <v>46</v>
      </c>
      <c s="36"/>
      <c s="36" t="s">
        <v>2954</v>
      </c>
      <c s="36"/>
      <c s="36"/>
      <c s="36">
        <f>IF('Раздел 2'!D4+'Раздел 2'!D5+'Раздел 2'!D6+'Раздел 2'!D7+'Раздел 2'!D8='Раздел 3'!D4,0,1)</f>
        <v>0</v>
      </c>
    </row>
    <row r="58" spans="1:8" ht="12.75">
      <c r="A58" s="36" t="str">
        <f t="shared" si="1"/>
        <v>0609506</v>
      </c>
      <c s="36">
        <v>2</v>
      </c>
      <c s="36">
        <v>47</v>
      </c>
      <c s="36"/>
      <c s="36" t="s">
        <v>1053</v>
      </c>
      <c s="36"/>
      <c s="36"/>
      <c s="36">
        <f>IF('Раздел 2'!D4+'Раздел 2'!D5+'Раздел 2'!D6+'Раздел 2'!D7+'Раздел 2'!D8='Раздел 6'!D5,0,1)</f>
        <v>0</v>
      </c>
    </row>
    <row r="59" spans="1:8" ht="12.75">
      <c r="A59" s="36" t="str">
        <f t="shared" si="1"/>
        <v>0609506</v>
      </c>
      <c s="36">
        <v>2</v>
      </c>
      <c s="36">
        <v>48</v>
      </c>
      <c s="36"/>
      <c s="36" t="s">
        <v>1054</v>
      </c>
      <c s="36"/>
      <c s="36"/>
      <c s="36">
        <f>IF('Раздел 2'!D4+'Раздел 2'!D5+'Раздел 2'!D6+'Раздел 2'!D7+'Раздел 2'!D8='Раздел 7'!D5,0,1)</f>
        <v>0</v>
      </c>
    </row>
    <row r="60" spans="1:8" ht="12.75">
      <c r="A60" s="35" t="s">
        <v>15</v>
      </c>
      <c s="35">
        <v>3</v>
      </c>
      <c s="35">
        <v>0</v>
      </c>
      <c s="35">
        <v>0</v>
      </c>
      <c s="99" t="str">
        <f>CONCATENATE("Количество ошибок в разделе 3: ",H60)</f>
        <v>Количество ошибок в разделе 3: 0</v>
      </c>
      <c s="35"/>
      <c s="35"/>
      <c s="99">
        <f>SUM(H61:H63)</f>
        <v>0</v>
      </c>
    </row>
    <row r="61" spans="1:8" ht="12.75">
      <c r="A61" s="98" t="s">
        <v>15</v>
      </c>
      <c s="36">
        <v>3</v>
      </c>
      <c s="36">
        <v>1</v>
      </c>
      <c r="E61" s="36" t="s">
        <v>2981</v>
      </c>
      <c r="H61" s="36">
        <f>IF('Раздел 3'!D4='Раздел 7'!D5,0,1)</f>
        <v>0</v>
      </c>
    </row>
    <row r="62" spans="1:8" ht="12.75">
      <c r="A62" s="98" t="s">
        <v>15</v>
      </c>
      <c s="36">
        <v>3</v>
      </c>
      <c s="36">
        <v>2</v>
      </c>
      <c r="E62" s="36" t="s">
        <v>2982</v>
      </c>
      <c r="H62" s="36">
        <f>IF('Раздел 3'!D4='Раздел 6'!D5,0,1)</f>
        <v>0</v>
      </c>
    </row>
    <row r="63" spans="1:8" ht="12.75">
      <c r="A63" s="98" t="s">
        <v>15</v>
      </c>
      <c s="36">
        <v>3</v>
      </c>
      <c s="36">
        <v>3</v>
      </c>
      <c r="E63" s="36" t="s">
        <v>2983</v>
      </c>
      <c r="H63" s="36">
        <f>IF('Раздел 3'!D4='Раздел 2'!D4+'Раздел 2'!D5+'Раздел 2'!D6+'Раздел 2'!D7+'Раздел 2'!D8,0,1)</f>
        <v>0</v>
      </c>
    </row>
    <row r="64" spans="1:8" ht="12.75">
      <c r="A64" s="35" t="str">
        <f>P_3</f>
        <v>0609506</v>
      </c>
      <c s="35">
        <v>4</v>
      </c>
      <c s="35">
        <v>0</v>
      </c>
      <c s="35">
        <v>0</v>
      </c>
      <c s="99" t="str">
        <f>CONCATENATE("Количество ошибок в разделе 4: ",H64)</f>
        <v>Количество ошибок в разделе 4: 0</v>
      </c>
      <c s="35"/>
      <c s="35"/>
      <c s="99">
        <f>SUM(H65:H233)</f>
        <v>0</v>
      </c>
    </row>
    <row r="65" spans="1:8" ht="12.75">
      <c r="A65" s="36" t="str">
        <f>P_3</f>
        <v>0609506</v>
      </c>
      <c s="36">
        <v>4</v>
      </c>
      <c s="36">
        <v>1</v>
      </c>
      <c s="36"/>
      <c s="36" t="s">
        <v>2180</v>
      </c>
      <c s="36"/>
      <c s="36"/>
      <c s="36">
        <f>IF('Раздел 4'!E5&lt;='Раздел 4'!D5,0,1)</f>
        <v>0</v>
      </c>
    </row>
    <row r="66" spans="1:8" ht="12.75">
      <c r="A66" s="36" t="s">
        <v>15</v>
      </c>
      <c s="36">
        <v>4</v>
      </c>
      <c s="36">
        <v>2</v>
      </c>
      <c s="36"/>
      <c s="36" t="s">
        <v>2181</v>
      </c>
      <c s="36"/>
      <c s="36"/>
      <c s="36">
        <f>IF('Раздел 4'!E6&lt;='Раздел 4'!D6,0,1)</f>
        <v>0</v>
      </c>
    </row>
    <row r="67" spans="1:8" ht="12.75">
      <c r="A67" s="36" t="s">
        <v>15</v>
      </c>
      <c s="36">
        <v>4</v>
      </c>
      <c s="36">
        <v>3</v>
      </c>
      <c s="36"/>
      <c s="36" t="s">
        <v>2182</v>
      </c>
      <c s="36"/>
      <c s="36"/>
      <c s="36">
        <f>IF('Раздел 4'!E7&lt;='Раздел 4'!D7,0,1)</f>
        <v>0</v>
      </c>
    </row>
    <row r="68" spans="1:8" ht="12.75">
      <c r="A68" s="36" t="s">
        <v>15</v>
      </c>
      <c s="36">
        <v>4</v>
      </c>
      <c s="36">
        <v>4</v>
      </c>
      <c r="E68" s="36" t="s">
        <v>2183</v>
      </c>
      <c r="H68" s="36">
        <f>IF('Раздел 4'!E8&lt;='Раздел 4'!D8,0,1)</f>
        <v>0</v>
      </c>
    </row>
    <row r="69" spans="1:8" ht="12.75">
      <c r="A69" s="98" t="s">
        <v>15</v>
      </c>
      <c s="36">
        <v>4</v>
      </c>
      <c s="36">
        <v>5</v>
      </c>
      <c r="E69" s="36" t="s">
        <v>2184</v>
      </c>
      <c r="H69" s="36">
        <f>IF('Раздел 4'!E9&lt;='Раздел 4'!D9,0,1)</f>
        <v>0</v>
      </c>
    </row>
    <row r="70" spans="1:8" ht="12.75">
      <c r="A70" s="98" t="s">
        <v>15</v>
      </c>
      <c s="36">
        <v>4</v>
      </c>
      <c s="36">
        <v>6</v>
      </c>
      <c r="E70" s="36" t="s">
        <v>2185</v>
      </c>
      <c r="H70" s="36">
        <f>IF('Раздел 4'!E10&lt;='Раздел 4'!D10,0,1)</f>
        <v>0</v>
      </c>
    </row>
    <row r="71" spans="1:8" ht="12.75">
      <c r="A71" s="98" t="s">
        <v>15</v>
      </c>
      <c s="36">
        <v>4</v>
      </c>
      <c s="36">
        <v>7</v>
      </c>
      <c r="E71" s="36" t="s">
        <v>2186</v>
      </c>
      <c r="H71" s="36">
        <f>IF('Раздел 4'!E11&lt;='Раздел 4'!D11,0,1)</f>
        <v>0</v>
      </c>
    </row>
    <row r="72" spans="1:8" ht="12.75">
      <c r="A72" s="98" t="s">
        <v>15</v>
      </c>
      <c s="36">
        <v>4</v>
      </c>
      <c s="36">
        <v>8</v>
      </c>
      <c r="E72" s="36" t="s">
        <v>2187</v>
      </c>
      <c r="H72" s="36">
        <f>IF('Раздел 4'!E12&lt;='Раздел 4'!D12,0,1)</f>
        <v>0</v>
      </c>
    </row>
    <row r="73" spans="1:8" ht="12.75">
      <c r="A73" s="98" t="s">
        <v>15</v>
      </c>
      <c s="36">
        <v>4</v>
      </c>
      <c s="36">
        <v>9</v>
      </c>
      <c r="E73" s="36" t="s">
        <v>2188</v>
      </c>
      <c r="H73" s="36">
        <f>IF('Раздел 4'!E13&lt;='Раздел 4'!D13,0,1)</f>
        <v>0</v>
      </c>
    </row>
    <row r="74" spans="1:8" ht="12.75">
      <c r="A74" s="98" t="s">
        <v>15</v>
      </c>
      <c s="36">
        <v>4</v>
      </c>
      <c s="36">
        <v>10</v>
      </c>
      <c r="E74" s="36" t="s">
        <v>2189</v>
      </c>
      <c r="H74" s="36">
        <f>IF('Раздел 4'!E14&lt;='Раздел 4'!D14,0,1)</f>
        <v>0</v>
      </c>
    </row>
    <row r="75" spans="1:8" ht="12.75">
      <c r="A75" s="98" t="s">
        <v>15</v>
      </c>
      <c s="36">
        <v>4</v>
      </c>
      <c s="36">
        <v>11</v>
      </c>
      <c r="E75" s="36" t="s">
        <v>2190</v>
      </c>
      <c r="H75" s="36">
        <f>IF('Раздел 4'!E15&lt;='Раздел 4'!D15,0,1)</f>
        <v>0</v>
      </c>
    </row>
    <row r="76" spans="1:8" ht="12.75">
      <c r="A76" s="98" t="s">
        <v>15</v>
      </c>
      <c s="36">
        <v>4</v>
      </c>
      <c s="36">
        <v>12</v>
      </c>
      <c r="E76" s="36" t="s">
        <v>2191</v>
      </c>
      <c r="H76" s="36">
        <f>IF('Раздел 4'!E16&lt;='Раздел 4'!D16,0,1)</f>
        <v>0</v>
      </c>
    </row>
    <row r="77" spans="1:8" ht="12.75">
      <c r="A77" s="98" t="s">
        <v>15</v>
      </c>
      <c s="36">
        <v>4</v>
      </c>
      <c s="36">
        <v>13</v>
      </c>
      <c r="E77" s="36" t="s">
        <v>2192</v>
      </c>
      <c r="H77" s="36">
        <f>IF('Раздел 4'!E17&lt;='Раздел 4'!D17,0,1)</f>
        <v>0</v>
      </c>
    </row>
    <row r="78" spans="1:8" ht="12.75">
      <c r="A78" s="98" t="s">
        <v>15</v>
      </c>
      <c s="36">
        <v>4</v>
      </c>
      <c s="36">
        <v>14</v>
      </c>
      <c r="E78" s="36" t="s">
        <v>2193</v>
      </c>
      <c r="H78" s="36">
        <f>IF('Раздел 4'!E18&lt;='Раздел 4'!D18,0,1)</f>
        <v>0</v>
      </c>
    </row>
    <row r="79" spans="1:8" ht="12.75">
      <c r="A79" s="98" t="s">
        <v>15</v>
      </c>
      <c s="36">
        <v>4</v>
      </c>
      <c s="36">
        <v>15</v>
      </c>
      <c r="E79" s="36" t="s">
        <v>2194</v>
      </c>
      <c r="H79" s="36">
        <f>IF('Раздел 4'!E19&lt;='Раздел 4'!D19,0,1)</f>
        <v>0</v>
      </c>
    </row>
    <row r="80" spans="1:8" ht="12.75">
      <c r="A80" s="98" t="s">
        <v>15</v>
      </c>
      <c s="36">
        <v>4</v>
      </c>
      <c s="36">
        <v>16</v>
      </c>
      <c r="E80" s="36" t="s">
        <v>2195</v>
      </c>
      <c r="H80" s="36">
        <f>IF('Раздел 4'!E20&lt;='Раздел 4'!D20,0,1)</f>
        <v>0</v>
      </c>
    </row>
    <row r="81" spans="1:8" ht="12.75">
      <c r="A81" s="98" t="s">
        <v>15</v>
      </c>
      <c s="36">
        <v>4</v>
      </c>
      <c s="36">
        <v>17</v>
      </c>
      <c r="E81" s="36" t="s">
        <v>2196</v>
      </c>
      <c r="H81" s="36">
        <f>IF('Раздел 4'!E21&lt;='Раздел 4'!D21,0,1)</f>
        <v>0</v>
      </c>
    </row>
    <row r="82" spans="1:8" ht="12.75">
      <c r="A82" s="98" t="s">
        <v>15</v>
      </c>
      <c s="36">
        <v>4</v>
      </c>
      <c s="36">
        <v>18</v>
      </c>
      <c r="E82" s="36" t="s">
        <v>2197</v>
      </c>
      <c r="H82" s="36">
        <f>IF('Раздел 4'!E22&lt;='Раздел 4'!D22,0,1)</f>
        <v>0</v>
      </c>
    </row>
    <row r="83" spans="1:8" ht="12.75">
      <c r="A83" s="98" t="s">
        <v>15</v>
      </c>
      <c s="36">
        <v>4</v>
      </c>
      <c s="36">
        <v>19</v>
      </c>
      <c r="E83" s="36" t="s">
        <v>2198</v>
      </c>
      <c r="H83" s="36">
        <f>IF('Раздел 4'!E23&lt;='Раздел 4'!D23,0,1)</f>
        <v>0</v>
      </c>
    </row>
    <row r="84" spans="1:8" ht="12.75">
      <c r="A84" s="98" t="s">
        <v>15</v>
      </c>
      <c s="36">
        <v>4</v>
      </c>
      <c s="36">
        <v>20</v>
      </c>
      <c r="E84" s="36" t="s">
        <v>2199</v>
      </c>
      <c r="H84" s="36">
        <f>IF('Раздел 4'!E24&lt;='Раздел 4'!D24,0,1)</f>
        <v>0</v>
      </c>
    </row>
    <row r="85" spans="1:8" ht="12.75">
      <c r="A85" s="98" t="s">
        <v>15</v>
      </c>
      <c s="36">
        <v>4</v>
      </c>
      <c s="36">
        <v>21</v>
      </c>
      <c r="E85" s="36" t="s">
        <v>2200</v>
      </c>
      <c r="H85" s="36">
        <f>IF('Раздел 4'!E25&lt;='Раздел 4'!D25,0,1)</f>
        <v>0</v>
      </c>
    </row>
    <row r="86" spans="1:8" ht="12.75">
      <c r="A86" s="98" t="s">
        <v>15</v>
      </c>
      <c s="36">
        <v>4</v>
      </c>
      <c s="36">
        <v>22</v>
      </c>
      <c r="E86" s="36" t="s">
        <v>2201</v>
      </c>
      <c r="H86" s="36">
        <f>IF('Раздел 4'!E26&lt;='Раздел 4'!D26,0,1)</f>
        <v>0</v>
      </c>
    </row>
    <row r="87" spans="1:8" ht="12.75">
      <c r="A87" s="98" t="s">
        <v>15</v>
      </c>
      <c s="36">
        <v>4</v>
      </c>
      <c s="36">
        <v>23</v>
      </c>
      <c r="E87" s="36" t="s">
        <v>2202</v>
      </c>
      <c r="H87" s="36">
        <f>IF('Раздел 4'!E27&lt;='Раздел 4'!D27,0,1)</f>
        <v>0</v>
      </c>
    </row>
    <row r="88" spans="1:8" ht="12.75">
      <c r="A88" s="98" t="s">
        <v>15</v>
      </c>
      <c s="36">
        <v>4</v>
      </c>
      <c s="36">
        <v>24</v>
      </c>
      <c r="E88" s="36" t="s">
        <v>2203</v>
      </c>
      <c r="H88" s="36">
        <f>IF('Раздел 4'!F5&lt;='Раздел 4'!D5,0,1)</f>
        <v>0</v>
      </c>
    </row>
    <row r="89" spans="1:8" ht="12.75">
      <c r="A89" s="98" t="s">
        <v>15</v>
      </c>
      <c s="36">
        <v>4</v>
      </c>
      <c s="36">
        <v>25</v>
      </c>
      <c r="E89" s="36" t="s">
        <v>2204</v>
      </c>
      <c r="H89" s="36">
        <f>IF('Раздел 4'!F6&lt;='Раздел 4'!D6,0,1)</f>
        <v>0</v>
      </c>
    </row>
    <row r="90" spans="1:8" ht="12.75">
      <c r="A90" s="98" t="s">
        <v>15</v>
      </c>
      <c s="36">
        <v>4</v>
      </c>
      <c s="36">
        <v>26</v>
      </c>
      <c r="E90" s="36" t="s">
        <v>2205</v>
      </c>
      <c r="H90" s="36">
        <f>IF('Раздел 4'!F7&lt;='Раздел 4'!D7,0,1)</f>
        <v>0</v>
      </c>
    </row>
    <row r="91" spans="1:8" ht="12.75">
      <c r="A91" s="98" t="s">
        <v>15</v>
      </c>
      <c s="36">
        <v>4</v>
      </c>
      <c s="36">
        <v>27</v>
      </c>
      <c r="E91" s="36" t="s">
        <v>2206</v>
      </c>
      <c r="H91" s="36">
        <f>IF('Раздел 4'!F8&lt;='Раздел 4'!D8,0,1)</f>
        <v>0</v>
      </c>
    </row>
    <row r="92" spans="1:8" ht="12.75">
      <c r="A92" s="98" t="s">
        <v>15</v>
      </c>
      <c s="36">
        <v>4</v>
      </c>
      <c s="36">
        <v>28</v>
      </c>
      <c r="E92" s="36" t="s">
        <v>2207</v>
      </c>
      <c r="H92" s="36">
        <f>IF('Раздел 4'!F9&lt;='Раздел 4'!D9,0,1)</f>
        <v>0</v>
      </c>
    </row>
    <row r="93" spans="1:8" ht="12.75">
      <c r="A93" s="98" t="s">
        <v>15</v>
      </c>
      <c s="36">
        <v>4</v>
      </c>
      <c s="36">
        <v>29</v>
      </c>
      <c r="E93" s="36" t="s">
        <v>2208</v>
      </c>
      <c r="H93" s="36">
        <f>IF('Раздел 4'!F10&lt;='Раздел 4'!D10,0,1)</f>
        <v>0</v>
      </c>
    </row>
    <row r="94" spans="1:8" ht="12.75">
      <c r="A94" s="98" t="s">
        <v>15</v>
      </c>
      <c s="36">
        <v>4</v>
      </c>
      <c s="36">
        <v>30</v>
      </c>
      <c r="E94" s="36" t="s">
        <v>2209</v>
      </c>
      <c r="H94" s="36">
        <f>IF('Раздел 4'!F11&lt;='Раздел 4'!D11,0,1)</f>
        <v>0</v>
      </c>
    </row>
    <row r="95" spans="1:8" ht="12.75">
      <c r="A95" s="98" t="s">
        <v>15</v>
      </c>
      <c s="36">
        <v>4</v>
      </c>
      <c s="36">
        <v>31</v>
      </c>
      <c r="E95" s="36" t="s">
        <v>2210</v>
      </c>
      <c r="H95" s="36">
        <f>IF('Раздел 4'!F12&lt;='Раздел 4'!D12,0,1)</f>
        <v>0</v>
      </c>
    </row>
    <row r="96" spans="1:8" ht="12.75">
      <c r="A96" s="98" t="s">
        <v>15</v>
      </c>
      <c s="36">
        <v>4</v>
      </c>
      <c s="36">
        <v>32</v>
      </c>
      <c r="E96" s="36" t="s">
        <v>2211</v>
      </c>
      <c r="H96" s="36">
        <f>IF('Раздел 4'!F13&lt;='Раздел 4'!D13,0,1)</f>
        <v>0</v>
      </c>
    </row>
    <row r="97" spans="1:8" ht="12.75">
      <c r="A97" s="98" t="s">
        <v>15</v>
      </c>
      <c s="36">
        <v>4</v>
      </c>
      <c s="36">
        <v>33</v>
      </c>
      <c r="E97" s="36" t="s">
        <v>2212</v>
      </c>
      <c r="H97" s="36">
        <f>IF('Раздел 4'!F14&lt;='Раздел 4'!D14,0,1)</f>
        <v>0</v>
      </c>
    </row>
    <row r="98" spans="1:8" ht="12.75">
      <c r="A98" s="98" t="s">
        <v>15</v>
      </c>
      <c s="36">
        <v>4</v>
      </c>
      <c s="36">
        <v>34</v>
      </c>
      <c r="E98" s="36" t="s">
        <v>2213</v>
      </c>
      <c r="H98" s="36">
        <f>IF('Раздел 4'!F15&lt;='Раздел 4'!D15,0,1)</f>
        <v>0</v>
      </c>
    </row>
    <row r="99" spans="1:8" ht="12.75">
      <c r="A99" s="98" t="s">
        <v>15</v>
      </c>
      <c s="36">
        <v>4</v>
      </c>
      <c s="36">
        <v>35</v>
      </c>
      <c r="E99" s="36" t="s">
        <v>2214</v>
      </c>
      <c r="H99" s="36">
        <f>IF('Раздел 4'!F16&lt;='Раздел 4'!D16,0,1)</f>
        <v>0</v>
      </c>
    </row>
    <row r="100" spans="1:8" ht="12.75">
      <c r="A100" s="98" t="s">
        <v>15</v>
      </c>
      <c s="36">
        <v>4</v>
      </c>
      <c s="36">
        <v>36</v>
      </c>
      <c r="E100" s="36" t="s">
        <v>2215</v>
      </c>
      <c r="H100" s="36">
        <f>IF('Раздел 4'!F17&lt;='Раздел 4'!D17,0,1)</f>
        <v>0</v>
      </c>
    </row>
    <row r="101" spans="1:8" ht="12.75">
      <c r="A101" s="98" t="s">
        <v>15</v>
      </c>
      <c s="36">
        <v>4</v>
      </c>
      <c s="36">
        <v>37</v>
      </c>
      <c r="E101" s="36" t="s">
        <v>2216</v>
      </c>
      <c r="H101" s="36">
        <f>IF('Раздел 4'!F18&lt;='Раздел 4'!D18,0,1)</f>
        <v>0</v>
      </c>
    </row>
    <row r="102" spans="1:8" ht="12.75">
      <c r="A102" s="98" t="s">
        <v>15</v>
      </c>
      <c s="36">
        <v>4</v>
      </c>
      <c s="36">
        <v>38</v>
      </c>
      <c r="E102" s="36" t="s">
        <v>2217</v>
      </c>
      <c r="H102" s="36">
        <f>IF('Раздел 4'!F19&lt;='Раздел 4'!D19,0,1)</f>
        <v>0</v>
      </c>
    </row>
    <row r="103" spans="1:8" ht="12.75">
      <c r="A103" s="98" t="s">
        <v>15</v>
      </c>
      <c s="36">
        <v>4</v>
      </c>
      <c s="36">
        <v>39</v>
      </c>
      <c r="E103" s="36" t="s">
        <v>2218</v>
      </c>
      <c r="H103" s="36">
        <f>IF('Раздел 4'!F20&lt;='Раздел 4'!D20,0,1)</f>
        <v>0</v>
      </c>
    </row>
    <row r="104" spans="1:8" ht="12.75">
      <c r="A104" s="98" t="s">
        <v>15</v>
      </c>
      <c s="36">
        <v>4</v>
      </c>
      <c s="36">
        <v>40</v>
      </c>
      <c r="E104" s="36" t="s">
        <v>2219</v>
      </c>
      <c r="H104" s="36">
        <f>IF('Раздел 4'!F21&lt;='Раздел 4'!D21,0,1)</f>
        <v>0</v>
      </c>
    </row>
    <row r="105" spans="1:8" ht="12.75">
      <c r="A105" s="98" t="s">
        <v>15</v>
      </c>
      <c s="36">
        <v>4</v>
      </c>
      <c s="36">
        <v>41</v>
      </c>
      <c r="E105" s="36" t="s">
        <v>2220</v>
      </c>
      <c r="H105" s="36">
        <f>IF('Раздел 4'!F22&lt;='Раздел 4'!D22,0,1)</f>
        <v>0</v>
      </c>
    </row>
    <row r="106" spans="1:8" ht="12.75">
      <c r="A106" s="98" t="s">
        <v>15</v>
      </c>
      <c s="36">
        <v>4</v>
      </c>
      <c s="36">
        <v>42</v>
      </c>
      <c r="E106" s="36" t="s">
        <v>2221</v>
      </c>
      <c r="H106" s="36">
        <f>IF('Раздел 4'!F23&lt;='Раздел 4'!D23,0,1)</f>
        <v>0</v>
      </c>
    </row>
    <row r="107" spans="1:8" ht="12.75">
      <c r="A107" s="98" t="s">
        <v>15</v>
      </c>
      <c s="36">
        <v>4</v>
      </c>
      <c s="36">
        <v>43</v>
      </c>
      <c r="E107" s="36" t="s">
        <v>2222</v>
      </c>
      <c r="H107" s="36">
        <f>IF('Раздел 4'!F24&lt;='Раздел 4'!D24,0,1)</f>
        <v>0</v>
      </c>
    </row>
    <row r="108" spans="1:8" ht="12.75">
      <c r="A108" s="98" t="s">
        <v>15</v>
      </c>
      <c s="36">
        <v>4</v>
      </c>
      <c s="36">
        <v>44</v>
      </c>
      <c r="E108" s="36" t="s">
        <v>2223</v>
      </c>
      <c r="H108" s="36">
        <f>IF('Раздел 4'!F25&lt;='Раздел 4'!D25,0,1)</f>
        <v>0</v>
      </c>
    </row>
    <row r="109" spans="1:8" ht="12.75">
      <c r="A109" s="98" t="s">
        <v>15</v>
      </c>
      <c s="36">
        <v>4</v>
      </c>
      <c s="36">
        <v>45</v>
      </c>
      <c r="E109" s="36" t="s">
        <v>2224</v>
      </c>
      <c r="H109" s="36">
        <f>IF('Раздел 4'!F26&lt;='Раздел 4'!D26,0,1)</f>
        <v>0</v>
      </c>
    </row>
    <row r="110" spans="1:8" ht="12.75">
      <c r="A110" s="98" t="s">
        <v>15</v>
      </c>
      <c s="36">
        <v>4</v>
      </c>
      <c s="36">
        <v>46</v>
      </c>
      <c r="E110" s="36" t="s">
        <v>2225</v>
      </c>
      <c r="H110" s="36">
        <f>IF('Раздел 4'!F27&lt;='Раздел 4'!D27,0,1)</f>
        <v>0</v>
      </c>
    </row>
    <row r="111" spans="1:8" ht="12.75">
      <c r="A111" s="98" t="s">
        <v>15</v>
      </c>
      <c s="36">
        <v>4</v>
      </c>
      <c s="36">
        <v>47</v>
      </c>
      <c r="E111" s="36" t="s">
        <v>2226</v>
      </c>
      <c r="H111" s="36">
        <f>IF('Раздел 4'!G5&lt;='Раздел 4'!D5,0,1)</f>
        <v>0</v>
      </c>
    </row>
    <row r="112" spans="1:8" ht="12.75">
      <c r="A112" s="98" t="s">
        <v>15</v>
      </c>
      <c s="36">
        <v>4</v>
      </c>
      <c s="36">
        <v>48</v>
      </c>
      <c r="E112" s="36" t="s">
        <v>2227</v>
      </c>
      <c r="H112" s="36">
        <f>IF('Раздел 4'!G6&lt;='Раздел 4'!D6,0,1)</f>
        <v>0</v>
      </c>
    </row>
    <row r="113" spans="1:8" ht="12.75">
      <c r="A113" s="98" t="s">
        <v>15</v>
      </c>
      <c s="36">
        <v>4</v>
      </c>
      <c s="36">
        <v>49</v>
      </c>
      <c r="E113" s="36" t="s">
        <v>2228</v>
      </c>
      <c r="H113" s="36">
        <f>IF('Раздел 4'!G7&lt;='Раздел 4'!D7,0,1)</f>
        <v>0</v>
      </c>
    </row>
    <row r="114" spans="1:8" ht="12.75">
      <c r="A114" s="98" t="s">
        <v>15</v>
      </c>
      <c s="36">
        <v>4</v>
      </c>
      <c s="36">
        <v>50</v>
      </c>
      <c r="E114" s="36" t="s">
        <v>2229</v>
      </c>
      <c r="H114" s="36">
        <f>IF('Раздел 4'!G8&lt;='Раздел 4'!D8,0,1)</f>
        <v>0</v>
      </c>
    </row>
    <row r="115" spans="1:8" ht="12.75">
      <c r="A115" s="98" t="s">
        <v>15</v>
      </c>
      <c s="36">
        <v>4</v>
      </c>
      <c s="36">
        <v>51</v>
      </c>
      <c r="E115" s="36" t="s">
        <v>2230</v>
      </c>
      <c r="H115" s="36">
        <f>IF('Раздел 4'!G9&lt;='Раздел 4'!D9,0,1)</f>
        <v>0</v>
      </c>
    </row>
    <row r="116" spans="1:8" ht="12.75">
      <c r="A116" s="98" t="s">
        <v>15</v>
      </c>
      <c s="36">
        <v>4</v>
      </c>
      <c s="36">
        <v>52</v>
      </c>
      <c r="E116" s="36" t="s">
        <v>2231</v>
      </c>
      <c r="H116" s="36">
        <f>IF('Раздел 4'!G10&lt;='Раздел 4'!D10,0,1)</f>
        <v>0</v>
      </c>
    </row>
    <row r="117" spans="1:8" ht="12.75">
      <c r="A117" s="98" t="s">
        <v>15</v>
      </c>
      <c s="36">
        <v>4</v>
      </c>
      <c s="36">
        <v>53</v>
      </c>
      <c r="E117" s="36" t="s">
        <v>2232</v>
      </c>
      <c r="H117" s="36">
        <f>IF('Раздел 4'!G11&lt;='Раздел 4'!D11,0,1)</f>
        <v>0</v>
      </c>
    </row>
    <row r="118" spans="1:8" ht="12.75">
      <c r="A118" s="98" t="s">
        <v>15</v>
      </c>
      <c s="36">
        <v>4</v>
      </c>
      <c s="36">
        <v>54</v>
      </c>
      <c r="E118" s="36" t="s">
        <v>2233</v>
      </c>
      <c r="H118" s="36">
        <f>IF('Раздел 4'!G12&lt;='Раздел 4'!D12,0,1)</f>
        <v>0</v>
      </c>
    </row>
    <row r="119" spans="1:8" ht="12.75">
      <c r="A119" s="98" t="s">
        <v>15</v>
      </c>
      <c s="36">
        <v>4</v>
      </c>
      <c s="36">
        <v>55</v>
      </c>
      <c r="E119" s="36" t="s">
        <v>2234</v>
      </c>
      <c r="H119" s="36">
        <f>IF('Раздел 4'!G13&lt;='Раздел 4'!D13,0,1)</f>
        <v>0</v>
      </c>
    </row>
    <row r="120" spans="1:8" ht="12.75">
      <c r="A120" s="98" t="s">
        <v>15</v>
      </c>
      <c s="36">
        <v>4</v>
      </c>
      <c s="36">
        <v>56</v>
      </c>
      <c r="E120" s="36" t="s">
        <v>2235</v>
      </c>
      <c r="H120" s="36">
        <f>IF('Раздел 4'!G14&lt;='Раздел 4'!D14,0,1)</f>
        <v>0</v>
      </c>
    </row>
    <row r="121" spans="1:8" ht="12.75">
      <c r="A121" s="98" t="s">
        <v>15</v>
      </c>
      <c s="36">
        <v>4</v>
      </c>
      <c s="36">
        <v>57</v>
      </c>
      <c r="E121" s="36" t="s">
        <v>2236</v>
      </c>
      <c r="H121" s="36">
        <f>IF('Раздел 4'!G15&lt;='Раздел 4'!D15,0,1)</f>
        <v>0</v>
      </c>
    </row>
    <row r="122" spans="1:8" ht="12.75">
      <c r="A122" s="98" t="s">
        <v>15</v>
      </c>
      <c s="36">
        <v>4</v>
      </c>
      <c s="36">
        <v>58</v>
      </c>
      <c r="E122" s="36" t="s">
        <v>2237</v>
      </c>
      <c r="H122" s="36">
        <f>IF('Раздел 4'!G16&lt;='Раздел 4'!D16,0,1)</f>
        <v>0</v>
      </c>
    </row>
    <row r="123" spans="1:8" ht="12.75">
      <c r="A123" s="98" t="s">
        <v>15</v>
      </c>
      <c s="36">
        <v>4</v>
      </c>
      <c s="36">
        <v>59</v>
      </c>
      <c r="E123" s="36" t="s">
        <v>2238</v>
      </c>
      <c r="H123" s="36">
        <f>IF('Раздел 4'!G17&lt;='Раздел 4'!D17,0,1)</f>
        <v>0</v>
      </c>
    </row>
    <row r="124" spans="1:8" ht="12.75">
      <c r="A124" s="98" t="s">
        <v>15</v>
      </c>
      <c s="36">
        <v>4</v>
      </c>
      <c s="36">
        <v>60</v>
      </c>
      <c r="E124" s="36" t="s">
        <v>2239</v>
      </c>
      <c r="H124" s="36">
        <f>IF('Раздел 4'!G18&lt;='Раздел 4'!D18,0,1)</f>
        <v>0</v>
      </c>
    </row>
    <row r="125" spans="1:8" ht="12.75">
      <c r="A125" s="98" t="s">
        <v>15</v>
      </c>
      <c s="36">
        <v>4</v>
      </c>
      <c s="36">
        <v>61</v>
      </c>
      <c r="E125" s="36" t="s">
        <v>2240</v>
      </c>
      <c r="H125" s="36">
        <f>IF('Раздел 4'!G19&lt;='Раздел 4'!D19,0,1)</f>
        <v>0</v>
      </c>
    </row>
    <row r="126" spans="1:8" ht="12.75">
      <c r="A126" s="98" t="s">
        <v>15</v>
      </c>
      <c s="36">
        <v>4</v>
      </c>
      <c s="36">
        <v>62</v>
      </c>
      <c r="E126" s="36" t="s">
        <v>2241</v>
      </c>
      <c r="H126" s="36">
        <f>IF('Раздел 4'!G20&lt;='Раздел 4'!D20,0,1)</f>
        <v>0</v>
      </c>
    </row>
    <row r="127" spans="1:8" ht="12.75">
      <c r="A127" s="98" t="s">
        <v>15</v>
      </c>
      <c s="36">
        <v>4</v>
      </c>
      <c s="36">
        <v>63</v>
      </c>
      <c r="E127" s="36" t="s">
        <v>2242</v>
      </c>
      <c r="H127" s="36">
        <f>IF('Раздел 4'!G21&lt;='Раздел 4'!D21,0,1)</f>
        <v>0</v>
      </c>
    </row>
    <row r="128" spans="1:8" ht="12.75">
      <c r="A128" s="98" t="s">
        <v>15</v>
      </c>
      <c s="36">
        <v>4</v>
      </c>
      <c s="36">
        <v>64</v>
      </c>
      <c r="E128" s="36" t="s">
        <v>2243</v>
      </c>
      <c r="H128" s="36">
        <f>IF('Раздел 4'!G22&lt;='Раздел 4'!D22,0,1)</f>
        <v>0</v>
      </c>
    </row>
    <row r="129" spans="1:8" ht="12.75">
      <c r="A129" s="98" t="s">
        <v>15</v>
      </c>
      <c s="36">
        <v>4</v>
      </c>
      <c s="36">
        <v>65</v>
      </c>
      <c r="E129" s="36" t="s">
        <v>2244</v>
      </c>
      <c r="H129" s="36">
        <f>IF('Раздел 4'!G23&lt;='Раздел 4'!D23,0,1)</f>
        <v>0</v>
      </c>
    </row>
    <row r="130" spans="1:8" ht="12.75">
      <c r="A130" s="98" t="s">
        <v>15</v>
      </c>
      <c s="36">
        <v>4</v>
      </c>
      <c s="36">
        <v>66</v>
      </c>
      <c r="E130" s="36" t="s">
        <v>2245</v>
      </c>
      <c r="H130" s="36">
        <f>IF('Раздел 4'!G24&lt;='Раздел 4'!D24,0,1)</f>
        <v>0</v>
      </c>
    </row>
    <row r="131" spans="1:8" ht="12.75">
      <c r="A131" s="98" t="s">
        <v>15</v>
      </c>
      <c s="36">
        <v>4</v>
      </c>
      <c s="36">
        <v>67</v>
      </c>
      <c r="E131" s="36" t="s">
        <v>2246</v>
      </c>
      <c r="H131" s="36">
        <f>IF('Раздел 4'!G25&lt;='Раздел 4'!D25,0,1)</f>
        <v>0</v>
      </c>
    </row>
    <row r="132" spans="1:8" ht="12.75">
      <c r="A132" s="98" t="s">
        <v>15</v>
      </c>
      <c s="36">
        <v>4</v>
      </c>
      <c s="36">
        <v>68</v>
      </c>
      <c r="E132" s="36" t="s">
        <v>2247</v>
      </c>
      <c r="H132" s="36">
        <f>IF('Раздел 4'!G26&lt;='Раздел 4'!D26,0,1)</f>
        <v>0</v>
      </c>
    </row>
    <row r="133" spans="1:8" ht="12.75">
      <c r="A133" s="98" t="s">
        <v>15</v>
      </c>
      <c s="36">
        <v>4</v>
      </c>
      <c s="36">
        <v>69</v>
      </c>
      <c r="E133" s="36" t="s">
        <v>2248</v>
      </c>
      <c r="H133" s="36">
        <f>IF('Раздел 4'!G27&lt;='Раздел 4'!D27,0,1)</f>
        <v>0</v>
      </c>
    </row>
    <row r="134" spans="1:8" ht="12.75">
      <c r="A134" s="98" t="s">
        <v>15</v>
      </c>
      <c s="36">
        <v>4</v>
      </c>
      <c s="36">
        <v>70</v>
      </c>
      <c r="E134" s="36" t="s">
        <v>2249</v>
      </c>
      <c r="H134" s="36">
        <f>IF('Раздел 4'!H5&lt;='Раздел 4'!D5,0,1)</f>
        <v>0</v>
      </c>
    </row>
    <row r="135" spans="1:8" ht="12.75">
      <c r="A135" s="98" t="s">
        <v>15</v>
      </c>
      <c s="36">
        <v>4</v>
      </c>
      <c s="36">
        <v>71</v>
      </c>
      <c r="E135" s="36" t="s">
        <v>2250</v>
      </c>
      <c r="H135" s="36">
        <f>IF('Раздел 4'!H6&lt;='Раздел 4'!D6,0,1)</f>
        <v>0</v>
      </c>
    </row>
    <row r="136" spans="1:8" ht="12.75">
      <c r="A136" s="98" t="s">
        <v>15</v>
      </c>
      <c s="36">
        <v>4</v>
      </c>
      <c s="36">
        <v>72</v>
      </c>
      <c r="E136" s="36" t="s">
        <v>2251</v>
      </c>
      <c r="H136" s="36">
        <f>IF('Раздел 4'!H7&lt;='Раздел 4'!D7,0,1)</f>
        <v>0</v>
      </c>
    </row>
    <row r="137" spans="1:8" ht="12.75">
      <c r="A137" s="98" t="s">
        <v>15</v>
      </c>
      <c s="36">
        <v>4</v>
      </c>
      <c s="36">
        <v>73</v>
      </c>
      <c r="E137" s="36" t="s">
        <v>2252</v>
      </c>
      <c r="H137" s="36">
        <f>IF('Раздел 4'!H8&lt;='Раздел 4'!D8,0,1)</f>
        <v>0</v>
      </c>
    </row>
    <row r="138" spans="1:8" ht="12.75">
      <c r="A138" s="98" t="s">
        <v>15</v>
      </c>
      <c s="36">
        <v>4</v>
      </c>
      <c s="36">
        <v>74</v>
      </c>
      <c r="E138" s="36" t="s">
        <v>2253</v>
      </c>
      <c r="H138" s="36">
        <f>IF('Раздел 4'!H9&lt;='Раздел 4'!D9,0,1)</f>
        <v>0</v>
      </c>
    </row>
    <row r="139" spans="1:8" ht="12.75">
      <c r="A139" s="98" t="s">
        <v>15</v>
      </c>
      <c s="36">
        <v>4</v>
      </c>
      <c s="36">
        <v>75</v>
      </c>
      <c r="E139" s="36" t="s">
        <v>2254</v>
      </c>
      <c r="H139" s="36">
        <f>IF('Раздел 4'!H10&lt;='Раздел 4'!D10,0,1)</f>
        <v>0</v>
      </c>
    </row>
    <row r="140" spans="1:8" ht="12.75">
      <c r="A140" s="98" t="s">
        <v>15</v>
      </c>
      <c s="36">
        <v>4</v>
      </c>
      <c s="36">
        <v>76</v>
      </c>
      <c r="E140" s="36" t="s">
        <v>2255</v>
      </c>
      <c r="H140" s="36">
        <f>IF('Раздел 4'!H11&lt;='Раздел 4'!D11,0,1)</f>
        <v>0</v>
      </c>
    </row>
    <row r="141" spans="1:8" ht="12.75">
      <c r="A141" s="98" t="s">
        <v>15</v>
      </c>
      <c s="36">
        <v>4</v>
      </c>
      <c s="36">
        <v>77</v>
      </c>
      <c r="E141" s="36" t="s">
        <v>2256</v>
      </c>
      <c r="H141" s="36">
        <f>IF('Раздел 4'!H12&lt;='Раздел 4'!D12,0,1)</f>
        <v>0</v>
      </c>
    </row>
    <row r="142" spans="1:8" ht="12.75">
      <c r="A142" s="98" t="s">
        <v>15</v>
      </c>
      <c s="36">
        <v>4</v>
      </c>
      <c s="36">
        <v>78</v>
      </c>
      <c r="E142" s="36" t="s">
        <v>2257</v>
      </c>
      <c r="H142" s="36">
        <f>IF('Раздел 4'!H13&lt;='Раздел 4'!D13,0,1)</f>
        <v>0</v>
      </c>
    </row>
    <row r="143" spans="1:8" ht="12.75">
      <c r="A143" s="98" t="s">
        <v>15</v>
      </c>
      <c s="36">
        <v>4</v>
      </c>
      <c s="36">
        <v>79</v>
      </c>
      <c r="E143" s="36" t="s">
        <v>2258</v>
      </c>
      <c r="H143" s="36">
        <f>IF('Раздел 4'!H14&lt;='Раздел 4'!D14,0,1)</f>
        <v>0</v>
      </c>
    </row>
    <row r="144" spans="1:8" ht="12.75">
      <c r="A144" s="98" t="s">
        <v>15</v>
      </c>
      <c s="36">
        <v>4</v>
      </c>
      <c s="36">
        <v>80</v>
      </c>
      <c r="E144" s="36" t="s">
        <v>2259</v>
      </c>
      <c r="H144" s="36">
        <f>IF('Раздел 4'!H15&lt;='Раздел 4'!D15,0,1)</f>
        <v>0</v>
      </c>
    </row>
    <row r="145" spans="1:8" ht="12.75">
      <c r="A145" s="98" t="s">
        <v>15</v>
      </c>
      <c s="36">
        <v>4</v>
      </c>
      <c s="36">
        <v>81</v>
      </c>
      <c r="E145" s="36" t="s">
        <v>2260</v>
      </c>
      <c r="H145" s="36">
        <f>IF('Раздел 4'!H16&lt;='Раздел 4'!D16,0,1)</f>
        <v>0</v>
      </c>
    </row>
    <row r="146" spans="1:8" ht="12.75">
      <c r="A146" s="98" t="s">
        <v>15</v>
      </c>
      <c s="36">
        <v>4</v>
      </c>
      <c s="36">
        <v>82</v>
      </c>
      <c r="E146" s="36" t="s">
        <v>2261</v>
      </c>
      <c r="H146" s="36">
        <f>IF('Раздел 4'!H17&lt;='Раздел 4'!D17,0,1)</f>
        <v>0</v>
      </c>
    </row>
    <row r="147" spans="1:8" ht="12.75">
      <c r="A147" s="98" t="s">
        <v>15</v>
      </c>
      <c s="36">
        <v>4</v>
      </c>
      <c s="36">
        <v>83</v>
      </c>
      <c r="E147" s="36" t="s">
        <v>2262</v>
      </c>
      <c r="H147" s="36">
        <f>IF('Раздел 4'!H18&lt;='Раздел 4'!D18,0,1)</f>
        <v>0</v>
      </c>
    </row>
    <row r="148" spans="1:8" ht="12.75">
      <c r="A148" s="98" t="s">
        <v>15</v>
      </c>
      <c s="36">
        <v>4</v>
      </c>
      <c s="36">
        <v>84</v>
      </c>
      <c r="E148" s="36" t="s">
        <v>2263</v>
      </c>
      <c r="H148" s="36">
        <f>IF('Раздел 4'!H19&lt;='Раздел 4'!D19,0,1)</f>
        <v>0</v>
      </c>
    </row>
    <row r="149" spans="1:8" ht="12.75">
      <c r="A149" s="98" t="s">
        <v>15</v>
      </c>
      <c s="36">
        <v>4</v>
      </c>
      <c s="36">
        <v>85</v>
      </c>
      <c r="E149" s="36" t="s">
        <v>2264</v>
      </c>
      <c r="H149" s="36">
        <f>IF('Раздел 4'!H20&lt;='Раздел 4'!D20,0,1)</f>
        <v>0</v>
      </c>
    </row>
    <row r="150" spans="1:8" ht="12.75">
      <c r="A150" s="98" t="s">
        <v>15</v>
      </c>
      <c s="36">
        <v>4</v>
      </c>
      <c s="36">
        <v>86</v>
      </c>
      <c r="E150" s="36" t="s">
        <v>2265</v>
      </c>
      <c r="H150" s="36">
        <f>IF('Раздел 4'!H21&lt;='Раздел 4'!D21,0,1)</f>
        <v>0</v>
      </c>
    </row>
    <row r="151" spans="1:8" ht="12.75">
      <c r="A151" s="98" t="s">
        <v>15</v>
      </c>
      <c s="36">
        <v>4</v>
      </c>
      <c s="36">
        <v>87</v>
      </c>
      <c r="E151" s="36" t="s">
        <v>2266</v>
      </c>
      <c r="H151" s="36">
        <f>IF('Раздел 4'!H22&lt;='Раздел 4'!D22,0,1)</f>
        <v>0</v>
      </c>
    </row>
    <row r="152" spans="1:8" ht="12.75">
      <c r="A152" s="98" t="s">
        <v>15</v>
      </c>
      <c s="36">
        <v>4</v>
      </c>
      <c s="36">
        <v>88</v>
      </c>
      <c r="E152" s="36" t="s">
        <v>2267</v>
      </c>
      <c r="H152" s="36">
        <f>IF('Раздел 4'!H23&lt;='Раздел 4'!D23,0,1)</f>
        <v>0</v>
      </c>
    </row>
    <row r="153" spans="1:8" ht="12.75">
      <c r="A153" s="98" t="s">
        <v>15</v>
      </c>
      <c s="36">
        <v>4</v>
      </c>
      <c s="36">
        <v>89</v>
      </c>
      <c r="E153" s="36" t="s">
        <v>2268</v>
      </c>
      <c r="H153" s="36">
        <f>IF('Раздел 4'!H24&lt;='Раздел 4'!D24,0,1)</f>
        <v>0</v>
      </c>
    </row>
    <row r="154" spans="1:8" ht="12.75">
      <c r="A154" s="98" t="s">
        <v>15</v>
      </c>
      <c s="36">
        <v>4</v>
      </c>
      <c s="36">
        <v>90</v>
      </c>
      <c r="E154" s="36" t="s">
        <v>2269</v>
      </c>
      <c r="H154" s="36">
        <f>IF('Раздел 4'!H25&lt;='Раздел 4'!D25,0,1)</f>
        <v>0</v>
      </c>
    </row>
    <row r="155" spans="1:8" ht="12.75">
      <c r="A155" s="98" t="s">
        <v>15</v>
      </c>
      <c s="36">
        <v>4</v>
      </c>
      <c s="36">
        <v>91</v>
      </c>
      <c r="E155" s="36" t="s">
        <v>2270</v>
      </c>
      <c r="H155" s="36">
        <f>IF('Раздел 4'!H26&lt;='Раздел 4'!D26,0,1)</f>
        <v>0</v>
      </c>
    </row>
    <row r="156" spans="1:8" ht="12.75">
      <c r="A156" s="98" t="s">
        <v>15</v>
      </c>
      <c s="36">
        <v>4</v>
      </c>
      <c s="36">
        <v>92</v>
      </c>
      <c r="E156" s="36" t="s">
        <v>2271</v>
      </c>
      <c r="H156" s="36">
        <f>IF('Раздел 4'!H27&lt;='Раздел 4'!D27,0,1)</f>
        <v>0</v>
      </c>
    </row>
    <row r="157" spans="1:8" ht="12.75">
      <c r="A157" s="98" t="s">
        <v>15</v>
      </c>
      <c s="36">
        <v>4</v>
      </c>
      <c s="36">
        <v>93</v>
      </c>
      <c r="E157" s="36" t="s">
        <v>2272</v>
      </c>
      <c r="H157" s="36">
        <f>IF('Раздел 4'!I5&lt;='Раздел 4'!D5,0,1)</f>
        <v>0</v>
      </c>
    </row>
    <row r="158" spans="1:8" ht="12.75">
      <c r="A158" s="98" t="s">
        <v>15</v>
      </c>
      <c s="36">
        <v>4</v>
      </c>
      <c s="36">
        <v>94</v>
      </c>
      <c r="E158" s="36" t="s">
        <v>2273</v>
      </c>
      <c r="H158" s="36">
        <f>IF('Раздел 4'!I6&lt;='Раздел 4'!D6,0,1)</f>
        <v>0</v>
      </c>
    </row>
    <row r="159" spans="1:8" ht="12.75">
      <c r="A159" s="98" t="s">
        <v>15</v>
      </c>
      <c s="36">
        <v>4</v>
      </c>
      <c s="36">
        <v>95</v>
      </c>
      <c r="E159" s="36" t="s">
        <v>2274</v>
      </c>
      <c r="H159" s="36">
        <f>IF('Раздел 4'!I7&lt;='Раздел 4'!D7,0,1)</f>
        <v>0</v>
      </c>
    </row>
    <row r="160" spans="1:8" ht="12.75">
      <c r="A160" s="98" t="s">
        <v>15</v>
      </c>
      <c s="36">
        <v>4</v>
      </c>
      <c s="36">
        <v>96</v>
      </c>
      <c r="E160" s="36" t="s">
        <v>2275</v>
      </c>
      <c r="H160" s="36">
        <f>IF('Раздел 4'!I8&lt;='Раздел 4'!D8,0,1)</f>
        <v>0</v>
      </c>
    </row>
    <row r="161" spans="1:8" ht="12.75">
      <c r="A161" s="98" t="s">
        <v>15</v>
      </c>
      <c s="36">
        <v>4</v>
      </c>
      <c s="36">
        <v>97</v>
      </c>
      <c r="E161" s="36" t="s">
        <v>2276</v>
      </c>
      <c r="H161" s="36">
        <f>IF('Раздел 4'!I9&lt;='Раздел 4'!D9,0,1)</f>
        <v>0</v>
      </c>
    </row>
    <row r="162" spans="1:8" ht="12.75">
      <c r="A162" s="98" t="s">
        <v>15</v>
      </c>
      <c s="36">
        <v>4</v>
      </c>
      <c s="36">
        <v>98</v>
      </c>
      <c r="E162" s="36" t="s">
        <v>2277</v>
      </c>
      <c r="H162" s="36">
        <f>IF('Раздел 4'!I10&lt;='Раздел 4'!D10,0,1)</f>
        <v>0</v>
      </c>
    </row>
    <row r="163" spans="1:8" ht="12.75">
      <c r="A163" s="98" t="s">
        <v>15</v>
      </c>
      <c s="36">
        <v>4</v>
      </c>
      <c s="36">
        <v>99</v>
      </c>
      <c r="E163" s="36" t="s">
        <v>2278</v>
      </c>
      <c r="H163" s="36">
        <f>IF('Раздел 4'!I11&lt;='Раздел 4'!D11,0,1)</f>
        <v>0</v>
      </c>
    </row>
    <row r="164" spans="1:8" ht="12.75">
      <c r="A164" s="98" t="s">
        <v>15</v>
      </c>
      <c s="36">
        <v>4</v>
      </c>
      <c s="36">
        <v>100</v>
      </c>
      <c r="E164" s="36" t="s">
        <v>2279</v>
      </c>
      <c r="H164" s="36">
        <f>IF('Раздел 4'!I12&lt;='Раздел 4'!D12,0,1)</f>
        <v>0</v>
      </c>
    </row>
    <row r="165" spans="1:8" ht="12.75">
      <c r="A165" s="98" t="s">
        <v>15</v>
      </c>
      <c s="36">
        <v>4</v>
      </c>
      <c s="36">
        <v>101</v>
      </c>
      <c r="E165" s="36" t="s">
        <v>2280</v>
      </c>
      <c r="H165" s="36">
        <f>IF('Раздел 4'!I13&lt;='Раздел 4'!D13,0,1)</f>
        <v>0</v>
      </c>
    </row>
    <row r="166" spans="1:8" ht="12.75">
      <c r="A166" s="98" t="s">
        <v>15</v>
      </c>
      <c s="36">
        <v>4</v>
      </c>
      <c s="36">
        <v>102</v>
      </c>
      <c r="E166" s="36" t="s">
        <v>2281</v>
      </c>
      <c r="H166" s="36">
        <f>IF('Раздел 4'!I14&lt;='Раздел 4'!D14,0,1)</f>
        <v>0</v>
      </c>
    </row>
    <row r="167" spans="1:8" ht="12.75">
      <c r="A167" s="98" t="s">
        <v>15</v>
      </c>
      <c s="36">
        <v>4</v>
      </c>
      <c s="36">
        <v>103</v>
      </c>
      <c r="E167" s="36" t="s">
        <v>2282</v>
      </c>
      <c r="H167" s="36">
        <f>IF('Раздел 4'!I15&lt;='Раздел 4'!D15,0,1)</f>
        <v>0</v>
      </c>
    </row>
    <row r="168" spans="1:8" ht="12.75">
      <c r="A168" s="98" t="s">
        <v>15</v>
      </c>
      <c s="36">
        <v>4</v>
      </c>
      <c s="36">
        <v>104</v>
      </c>
      <c r="E168" s="36" t="s">
        <v>2283</v>
      </c>
      <c r="H168" s="36">
        <f>IF('Раздел 4'!I16&lt;='Раздел 4'!D16,0,1)</f>
        <v>0</v>
      </c>
    </row>
    <row r="169" spans="1:8" ht="12.75">
      <c r="A169" s="98" t="s">
        <v>15</v>
      </c>
      <c s="36">
        <v>4</v>
      </c>
      <c s="36">
        <v>105</v>
      </c>
      <c r="E169" s="36" t="s">
        <v>2284</v>
      </c>
      <c r="H169" s="36">
        <f>IF('Раздел 4'!I17&lt;='Раздел 4'!D17,0,1)</f>
        <v>0</v>
      </c>
    </row>
    <row r="170" spans="1:8" ht="12.75">
      <c r="A170" s="98" t="s">
        <v>15</v>
      </c>
      <c s="36">
        <v>4</v>
      </c>
      <c s="36">
        <v>106</v>
      </c>
      <c r="E170" s="36" t="s">
        <v>2285</v>
      </c>
      <c r="H170" s="36">
        <f>IF('Раздел 4'!I18&lt;='Раздел 4'!D18,0,1)</f>
        <v>0</v>
      </c>
    </row>
    <row r="171" spans="1:8" ht="12.75">
      <c r="A171" s="98" t="s">
        <v>15</v>
      </c>
      <c s="36">
        <v>4</v>
      </c>
      <c s="36">
        <v>107</v>
      </c>
      <c r="E171" s="36" t="s">
        <v>2286</v>
      </c>
      <c r="H171" s="36">
        <f>IF('Раздел 4'!I19&lt;='Раздел 4'!D19,0,1)</f>
        <v>0</v>
      </c>
    </row>
    <row r="172" spans="1:8" ht="12.75">
      <c r="A172" s="98" t="s">
        <v>15</v>
      </c>
      <c s="36">
        <v>4</v>
      </c>
      <c s="36">
        <v>108</v>
      </c>
      <c r="E172" s="36" t="s">
        <v>2287</v>
      </c>
      <c r="H172" s="36">
        <f>IF('Раздел 4'!I20&lt;='Раздел 4'!D20,0,1)</f>
        <v>0</v>
      </c>
    </row>
    <row r="173" spans="1:8" ht="12.75">
      <c r="A173" s="98" t="s">
        <v>15</v>
      </c>
      <c s="36">
        <v>4</v>
      </c>
      <c s="36">
        <v>109</v>
      </c>
      <c r="E173" s="36" t="s">
        <v>2288</v>
      </c>
      <c r="H173" s="36">
        <f>IF('Раздел 4'!I21&lt;='Раздел 4'!D21,0,1)</f>
        <v>0</v>
      </c>
    </row>
    <row r="174" spans="1:8" ht="12.75">
      <c r="A174" s="98" t="s">
        <v>15</v>
      </c>
      <c s="36">
        <v>4</v>
      </c>
      <c s="36">
        <v>110</v>
      </c>
      <c r="E174" s="36" t="s">
        <v>2289</v>
      </c>
      <c r="H174" s="36">
        <f>IF('Раздел 4'!I22&lt;='Раздел 4'!D22,0,1)</f>
        <v>0</v>
      </c>
    </row>
    <row r="175" spans="1:8" ht="12.75">
      <c r="A175" s="98" t="s">
        <v>15</v>
      </c>
      <c s="36">
        <v>4</v>
      </c>
      <c s="36">
        <v>111</v>
      </c>
      <c r="E175" s="36" t="s">
        <v>2290</v>
      </c>
      <c r="H175" s="36">
        <f>IF('Раздел 4'!I23&lt;='Раздел 4'!D23,0,1)</f>
        <v>0</v>
      </c>
    </row>
    <row r="176" spans="1:8" ht="12.75">
      <c r="A176" s="98" t="s">
        <v>15</v>
      </c>
      <c s="36">
        <v>4</v>
      </c>
      <c s="36">
        <v>112</v>
      </c>
      <c r="E176" s="36" t="s">
        <v>2291</v>
      </c>
      <c r="H176" s="36">
        <f>IF('Раздел 4'!I24&lt;='Раздел 4'!D24,0,1)</f>
        <v>0</v>
      </c>
    </row>
    <row r="177" spans="1:8" ht="12.75">
      <c r="A177" s="98" t="s">
        <v>15</v>
      </c>
      <c s="36">
        <v>4</v>
      </c>
      <c s="36">
        <v>113</v>
      </c>
      <c r="E177" s="36" t="s">
        <v>2292</v>
      </c>
      <c r="H177" s="36">
        <f>IF('Раздел 4'!I25&lt;='Раздел 4'!D25,0,1)</f>
        <v>0</v>
      </c>
    </row>
    <row r="178" spans="1:8" ht="12.75">
      <c r="A178" s="98" t="s">
        <v>15</v>
      </c>
      <c s="36">
        <v>4</v>
      </c>
      <c s="36">
        <v>114</v>
      </c>
      <c r="E178" s="36" t="s">
        <v>2293</v>
      </c>
      <c r="H178" s="36">
        <f>IF('Раздел 4'!I26&lt;='Раздел 4'!D26,0,1)</f>
        <v>0</v>
      </c>
    </row>
    <row r="179" spans="1:8" ht="12.75">
      <c r="A179" s="98" t="s">
        <v>15</v>
      </c>
      <c s="36">
        <v>4</v>
      </c>
      <c s="36">
        <v>115</v>
      </c>
      <c r="E179" s="36" t="s">
        <v>2294</v>
      </c>
      <c r="H179" s="36">
        <f>IF('Раздел 4'!I27&lt;='Раздел 4'!D27,0,1)</f>
        <v>0</v>
      </c>
    </row>
    <row r="180" spans="1:8" ht="12.75">
      <c r="A180" s="98" t="s">
        <v>15</v>
      </c>
      <c s="36">
        <v>4</v>
      </c>
      <c s="36">
        <v>116</v>
      </c>
      <c r="E180" s="36" t="s">
        <v>2295</v>
      </c>
      <c r="H180" s="98">
        <f>IF('Раздел 4'!D9&lt;='Раздел 4'!D8,0,1)</f>
        <v>0</v>
      </c>
    </row>
    <row r="181" spans="1:8" ht="12.75">
      <c r="A181" s="98" t="s">
        <v>15</v>
      </c>
      <c s="36">
        <v>4</v>
      </c>
      <c s="36">
        <v>117</v>
      </c>
      <c r="E181" s="36" t="s">
        <v>2296</v>
      </c>
      <c r="H181" s="98">
        <f>IF('Раздел 4'!E9&lt;='Раздел 4'!E8,0,1)</f>
        <v>0</v>
      </c>
    </row>
    <row r="182" spans="1:8" ht="12.75">
      <c r="A182" s="98" t="s">
        <v>15</v>
      </c>
      <c s="36">
        <v>4</v>
      </c>
      <c s="36">
        <v>118</v>
      </c>
      <c r="E182" s="36" t="s">
        <v>2297</v>
      </c>
      <c r="H182" s="98">
        <f>IF('Раздел 4'!F9&lt;='Раздел 4'!F8,0,1)</f>
        <v>0</v>
      </c>
    </row>
    <row r="183" spans="1:8" ht="12.75">
      <c r="A183" s="98" t="s">
        <v>15</v>
      </c>
      <c s="36">
        <v>4</v>
      </c>
      <c s="36">
        <v>119</v>
      </c>
      <c r="E183" s="36" t="s">
        <v>2298</v>
      </c>
      <c r="H183" s="98">
        <f>IF('Раздел 4'!G9&lt;='Раздел 4'!G8,0,1)</f>
        <v>0</v>
      </c>
    </row>
    <row r="184" spans="1:8" ht="12.75">
      <c r="A184" s="98" t="s">
        <v>15</v>
      </c>
      <c s="36">
        <v>4</v>
      </c>
      <c s="36">
        <v>120</v>
      </c>
      <c r="E184" s="36" t="s">
        <v>2299</v>
      </c>
      <c r="H184" s="98">
        <f>IF('Раздел 4'!H9&lt;='Раздел 4'!H8,0,1)</f>
        <v>0</v>
      </c>
    </row>
    <row r="185" spans="1:8" ht="12.75">
      <c r="A185" s="98" t="s">
        <v>15</v>
      </c>
      <c s="36">
        <v>4</v>
      </c>
      <c s="36">
        <v>121</v>
      </c>
      <c r="E185" s="36" t="s">
        <v>2300</v>
      </c>
      <c r="H185" s="98">
        <f>IF('Раздел 4'!I9&lt;='Раздел 4'!I8,0,1)</f>
        <v>0</v>
      </c>
    </row>
    <row r="186" spans="1:8" ht="12.75">
      <c r="A186" s="98" t="s">
        <v>15</v>
      </c>
      <c s="36">
        <v>4</v>
      </c>
      <c s="36">
        <v>122</v>
      </c>
      <c r="E186" s="36" t="s">
        <v>2301</v>
      </c>
      <c r="H186" s="98">
        <f>IF('Раздел 4'!D13&lt;='Раздел 4'!D12,0,1)</f>
        <v>0</v>
      </c>
    </row>
    <row r="187" spans="1:8" ht="12.75">
      <c r="A187" s="98" t="s">
        <v>15</v>
      </c>
      <c s="36">
        <v>4</v>
      </c>
      <c s="36">
        <v>123</v>
      </c>
      <c r="E187" s="36" t="s">
        <v>2302</v>
      </c>
      <c r="H187" s="98">
        <f>IF('Раздел 4'!E13&lt;='Раздел 4'!E12,0,1)</f>
        <v>0</v>
      </c>
    </row>
    <row r="188" spans="1:8" ht="12.75">
      <c r="A188" s="98" t="s">
        <v>15</v>
      </c>
      <c s="36">
        <v>4</v>
      </c>
      <c s="36">
        <v>124</v>
      </c>
      <c r="E188" s="36" t="s">
        <v>2303</v>
      </c>
      <c r="H188" s="98">
        <f>IF('Раздел 4'!F13&lt;='Раздел 4'!F12,0,1)</f>
        <v>0</v>
      </c>
    </row>
    <row r="189" spans="1:8" ht="12.75">
      <c r="A189" s="98" t="s">
        <v>15</v>
      </c>
      <c s="36">
        <v>4</v>
      </c>
      <c s="36">
        <v>125</v>
      </c>
      <c r="E189" s="36" t="s">
        <v>2304</v>
      </c>
      <c r="H189" s="98">
        <f>IF('Раздел 4'!G13&lt;='Раздел 4'!G12,0,1)</f>
        <v>0</v>
      </c>
    </row>
    <row r="190" spans="1:8" ht="12.75">
      <c r="A190" s="98" t="s">
        <v>15</v>
      </c>
      <c s="36">
        <v>4</v>
      </c>
      <c s="36">
        <v>126</v>
      </c>
      <c r="E190" s="36" t="s">
        <v>2305</v>
      </c>
      <c r="H190" s="98">
        <f>IF('Раздел 4'!H13&lt;='Раздел 4'!H12,0,1)</f>
        <v>0</v>
      </c>
    </row>
    <row r="191" spans="1:8" ht="12.75">
      <c r="A191" s="98" t="s">
        <v>15</v>
      </c>
      <c s="36">
        <v>4</v>
      </c>
      <c s="36">
        <v>127</v>
      </c>
      <c r="E191" s="36" t="s">
        <v>2306</v>
      </c>
      <c r="H191" s="98">
        <f>IF('Раздел 4'!I13&lt;='Раздел 4'!I12,0,1)</f>
        <v>0</v>
      </c>
    </row>
    <row r="192" spans="1:8" ht="12.75">
      <c r="A192" s="98" t="s">
        <v>15</v>
      </c>
      <c s="36">
        <v>4</v>
      </c>
      <c s="36">
        <v>128</v>
      </c>
      <c r="E192" s="36" t="s">
        <v>2307</v>
      </c>
      <c r="H192" s="98">
        <f>IF('Раздел 4'!D19&lt;='Раздел 4'!D18,0,1)</f>
        <v>0</v>
      </c>
    </row>
    <row r="193" spans="1:8" ht="12.75">
      <c r="A193" s="98" t="s">
        <v>15</v>
      </c>
      <c s="36">
        <v>4</v>
      </c>
      <c s="36">
        <v>129</v>
      </c>
      <c r="E193" s="36" t="s">
        <v>2308</v>
      </c>
      <c r="H193" s="98">
        <f>IF('Раздел 4'!E19&lt;='Раздел 4'!E18,0,1)</f>
        <v>0</v>
      </c>
    </row>
    <row r="194" spans="1:8" ht="12.75">
      <c r="A194" s="98" t="s">
        <v>15</v>
      </c>
      <c s="36">
        <v>4</v>
      </c>
      <c s="36">
        <v>130</v>
      </c>
      <c r="E194" s="36" t="s">
        <v>2309</v>
      </c>
      <c r="H194" s="98">
        <f>IF('Раздел 4'!F19&lt;='Раздел 4'!F18,0,1)</f>
        <v>0</v>
      </c>
    </row>
    <row r="195" spans="1:8" ht="12.75">
      <c r="A195" s="98" t="s">
        <v>15</v>
      </c>
      <c s="36">
        <v>4</v>
      </c>
      <c s="36">
        <v>131</v>
      </c>
      <c r="E195" s="36" t="s">
        <v>2310</v>
      </c>
      <c r="H195" s="98">
        <f>IF('Раздел 4'!G19&lt;='Раздел 4'!G18,0,1)</f>
        <v>0</v>
      </c>
    </row>
    <row r="196" spans="1:8" ht="12.75">
      <c r="A196" s="98" t="s">
        <v>15</v>
      </c>
      <c s="36">
        <v>4</v>
      </c>
      <c s="36">
        <v>132</v>
      </c>
      <c r="E196" s="36" t="s">
        <v>2311</v>
      </c>
      <c r="H196" s="98">
        <f>IF('Раздел 4'!H19&lt;='Раздел 4'!H18,0,1)</f>
        <v>0</v>
      </c>
    </row>
    <row r="197" spans="1:8" ht="12.75">
      <c r="A197" s="98" t="s">
        <v>15</v>
      </c>
      <c s="36">
        <v>4</v>
      </c>
      <c s="36">
        <v>133</v>
      </c>
      <c r="E197" s="36" t="s">
        <v>2312</v>
      </c>
      <c r="H197" s="98">
        <f>IF('Раздел 4'!I19&lt;='Раздел 4'!I18,0,1)</f>
        <v>0</v>
      </c>
    </row>
    <row r="198" spans="1:8" ht="12.75">
      <c r="A198" s="98" t="s">
        <v>15</v>
      </c>
      <c s="36">
        <v>4</v>
      </c>
      <c s="36">
        <v>134</v>
      </c>
      <c r="E198" s="36" t="s">
        <v>2313</v>
      </c>
      <c r="H198" s="98">
        <f>IF('Раздел 4'!D20&lt;='Раздел 4'!D18,0,1)</f>
        <v>0</v>
      </c>
    </row>
    <row r="199" spans="1:8" ht="12.75">
      <c r="A199" s="98" t="s">
        <v>15</v>
      </c>
      <c s="36">
        <v>4</v>
      </c>
      <c s="36">
        <v>135</v>
      </c>
      <c r="E199" s="36" t="s">
        <v>2314</v>
      </c>
      <c r="H199" s="98">
        <f>IF('Раздел 4'!E20&lt;='Раздел 4'!E18,0,1)</f>
        <v>0</v>
      </c>
    </row>
    <row r="200" spans="1:8" ht="12.75">
      <c r="A200" s="98" t="s">
        <v>15</v>
      </c>
      <c s="36">
        <v>4</v>
      </c>
      <c s="36">
        <v>136</v>
      </c>
      <c r="E200" s="36" t="s">
        <v>2315</v>
      </c>
      <c r="H200" s="98">
        <f>IF('Раздел 4'!F20&lt;='Раздел 4'!F18,0,1)</f>
        <v>0</v>
      </c>
    </row>
    <row r="201" spans="1:8" ht="12.75">
      <c r="A201" s="98" t="s">
        <v>15</v>
      </c>
      <c s="36">
        <v>4</v>
      </c>
      <c s="36">
        <v>137</v>
      </c>
      <c r="E201" s="36" t="s">
        <v>2316</v>
      </c>
      <c r="H201" s="98">
        <f>IF('Раздел 4'!G20&lt;='Раздел 4'!G18,0,1)</f>
        <v>0</v>
      </c>
    </row>
    <row r="202" spans="1:8" ht="12.75">
      <c r="A202" s="98" t="s">
        <v>15</v>
      </c>
      <c s="36">
        <v>4</v>
      </c>
      <c s="36">
        <v>138</v>
      </c>
      <c r="E202" s="36" t="s">
        <v>2317</v>
      </c>
      <c r="H202" s="98">
        <f>IF('Раздел 4'!H20&lt;='Раздел 4'!H18,0,1)</f>
        <v>0</v>
      </c>
    </row>
    <row r="203" spans="1:8" ht="12.75">
      <c r="A203" s="98" t="s">
        <v>15</v>
      </c>
      <c s="36">
        <v>4</v>
      </c>
      <c s="36">
        <v>139</v>
      </c>
      <c r="E203" s="36" t="s">
        <v>2318</v>
      </c>
      <c r="H203" s="98">
        <f>IF('Раздел 4'!I20&lt;='Раздел 4'!I18,0,1)</f>
        <v>0</v>
      </c>
    </row>
    <row r="204" spans="1:8" ht="12.75">
      <c r="A204" s="98" t="s">
        <v>15</v>
      </c>
      <c s="36">
        <v>4</v>
      </c>
      <c s="36">
        <v>140</v>
      </c>
      <c r="E204" s="36" t="s">
        <v>2319</v>
      </c>
      <c r="H204" s="98">
        <f>IF('Раздел 4'!D21&lt;='Раздел 4'!D18,0,1)</f>
        <v>0</v>
      </c>
    </row>
    <row r="205" spans="1:8" ht="12.75">
      <c r="A205" s="98" t="s">
        <v>15</v>
      </c>
      <c s="36">
        <v>4</v>
      </c>
      <c s="36">
        <v>141</v>
      </c>
      <c r="E205" s="36" t="s">
        <v>2320</v>
      </c>
      <c r="H205" s="98">
        <f>IF('Раздел 4'!E21&lt;='Раздел 4'!E18,0,1)</f>
        <v>0</v>
      </c>
    </row>
    <row r="206" spans="1:8" ht="12.75">
      <c r="A206" s="98" t="s">
        <v>15</v>
      </c>
      <c s="36">
        <v>4</v>
      </c>
      <c s="36">
        <v>142</v>
      </c>
      <c r="E206" s="36" t="s">
        <v>2321</v>
      </c>
      <c r="H206" s="98">
        <f>IF('Раздел 4'!F21&lt;='Раздел 4'!F18,0,1)</f>
        <v>0</v>
      </c>
    </row>
    <row r="207" spans="1:8" ht="12.75">
      <c r="A207" s="98" t="s">
        <v>15</v>
      </c>
      <c s="36">
        <v>4</v>
      </c>
      <c s="36">
        <v>143</v>
      </c>
      <c r="E207" s="36" t="s">
        <v>2322</v>
      </c>
      <c r="H207" s="98">
        <f>IF('Раздел 4'!G21&lt;='Раздел 4'!G18,0,1)</f>
        <v>0</v>
      </c>
    </row>
    <row r="208" spans="1:8" ht="12.75">
      <c r="A208" s="98" t="s">
        <v>15</v>
      </c>
      <c s="36">
        <v>4</v>
      </c>
      <c s="36">
        <v>144</v>
      </c>
      <c r="E208" s="36" t="s">
        <v>2323</v>
      </c>
      <c r="H208" s="98">
        <f>IF('Раздел 4'!H21&lt;='Раздел 4'!H18,0,1)</f>
        <v>0</v>
      </c>
    </row>
    <row r="209" spans="1:8" ht="12.75">
      <c r="A209" s="98" t="s">
        <v>15</v>
      </c>
      <c s="36">
        <v>4</v>
      </c>
      <c s="36">
        <v>145</v>
      </c>
      <c r="E209" s="36" t="s">
        <v>2324</v>
      </c>
      <c r="H209" s="98">
        <f>IF('Раздел 4'!I21&lt;='Раздел 4'!I18,0,1)</f>
        <v>0</v>
      </c>
    </row>
    <row r="210" spans="1:8" ht="12.75">
      <c r="A210" s="98" t="s">
        <v>15</v>
      </c>
      <c s="36">
        <v>4</v>
      </c>
      <c s="36">
        <v>146</v>
      </c>
      <c r="E210" s="36" t="s">
        <v>2349</v>
      </c>
      <c r="H210" s="98">
        <f>IF('Раздел 4'!D19+'Раздел 4'!D20+'Раздел 4'!D21&lt;='Раздел 4'!D18,0,1)</f>
        <v>0</v>
      </c>
    </row>
    <row r="211" spans="1:8" ht="12.75">
      <c r="A211" s="98" t="s">
        <v>15</v>
      </c>
      <c s="36">
        <v>4</v>
      </c>
      <c s="36">
        <v>147</v>
      </c>
      <c r="E211" s="36" t="s">
        <v>2350</v>
      </c>
      <c r="H211" s="98">
        <f>IF('Раздел 4'!E19+'Раздел 4'!E20+'Раздел 4'!E21&lt;='Раздел 4'!E18,0,1)</f>
        <v>0</v>
      </c>
    </row>
    <row r="212" spans="1:8" ht="12.75">
      <c r="A212" s="98" t="s">
        <v>15</v>
      </c>
      <c s="36">
        <v>4</v>
      </c>
      <c s="36">
        <v>148</v>
      </c>
      <c r="E212" s="36" t="s">
        <v>2351</v>
      </c>
      <c r="H212" s="98">
        <f>IF('Раздел 4'!F19+'Раздел 4'!F20+'Раздел 4'!F21&lt;='Раздел 4'!F18,0,1)</f>
        <v>0</v>
      </c>
    </row>
    <row r="213" spans="1:8" ht="12.75">
      <c r="A213" s="98" t="s">
        <v>15</v>
      </c>
      <c s="36">
        <v>4</v>
      </c>
      <c s="36">
        <v>149</v>
      </c>
      <c r="E213" s="36" t="s">
        <v>2352</v>
      </c>
      <c r="H213" s="98">
        <f>IF('Раздел 4'!G19+'Раздел 4'!G20+'Раздел 4'!G21&lt;='Раздел 4'!G18,0,1)</f>
        <v>0</v>
      </c>
    </row>
    <row r="214" spans="1:8" ht="12.75">
      <c r="A214" s="98" t="s">
        <v>15</v>
      </c>
      <c s="36">
        <v>4</v>
      </c>
      <c s="36">
        <v>150</v>
      </c>
      <c r="E214" s="36" t="s">
        <v>2353</v>
      </c>
      <c r="H214" s="98">
        <f>IF('Раздел 4'!H19+'Раздел 4'!H20+'Раздел 4'!H21&lt;='Раздел 4'!H18,0,1)</f>
        <v>0</v>
      </c>
    </row>
    <row r="215" spans="1:8" ht="12.75">
      <c r="A215" s="98" t="s">
        <v>15</v>
      </c>
      <c s="36">
        <v>4</v>
      </c>
      <c s="36">
        <v>151</v>
      </c>
      <c r="E215" s="36" t="s">
        <v>2354</v>
      </c>
      <c r="H215" s="98">
        <f>IF('Раздел 4'!I19+'Раздел 4'!I20+'Раздел 4'!I21&lt;='Раздел 4'!I18,0,1)</f>
        <v>0</v>
      </c>
    </row>
    <row r="216" spans="1:8" ht="12.75">
      <c r="A216" s="98" t="s">
        <v>15</v>
      </c>
      <c s="36">
        <v>4</v>
      </c>
      <c s="36">
        <v>152</v>
      </c>
      <c r="E216" s="36" t="s">
        <v>2355</v>
      </c>
      <c r="H216" s="98">
        <f>IF('Раздел 4'!D26+'Раздел 4'!D27&lt;='Раздел 4'!D25,0,1)</f>
        <v>0</v>
      </c>
    </row>
    <row r="217" spans="1:8" ht="12.75">
      <c r="A217" s="98" t="s">
        <v>15</v>
      </c>
      <c s="36">
        <v>4</v>
      </c>
      <c s="36">
        <v>153</v>
      </c>
      <c r="E217" s="36" t="s">
        <v>2356</v>
      </c>
      <c r="H217" s="98">
        <f>IF('Раздел 4'!E26+'Раздел 4'!E27&lt;='Раздел 4'!E25,0,1)</f>
        <v>0</v>
      </c>
    </row>
    <row r="218" spans="1:8" ht="12.75">
      <c r="A218" s="98" t="s">
        <v>15</v>
      </c>
      <c s="36">
        <v>4</v>
      </c>
      <c s="36">
        <v>154</v>
      </c>
      <c r="E218" s="36" t="s">
        <v>2357</v>
      </c>
      <c r="H218" s="98">
        <f>IF('Раздел 4'!F26+'Раздел 4'!F27&lt;='Раздел 4'!F25,0,1)</f>
        <v>0</v>
      </c>
    </row>
    <row r="219" spans="1:8" ht="12.75">
      <c r="A219" s="98" t="s">
        <v>15</v>
      </c>
      <c s="36">
        <v>4</v>
      </c>
      <c s="36">
        <v>155</v>
      </c>
      <c r="E219" s="36" t="s">
        <v>2358</v>
      </c>
      <c r="H219" s="98">
        <f>IF('Раздел 4'!G26+'Раздел 4'!G27&lt;='Раздел 4'!G25,0,1)</f>
        <v>0</v>
      </c>
    </row>
    <row r="220" spans="1:8" ht="12.75">
      <c r="A220" s="98" t="s">
        <v>15</v>
      </c>
      <c s="36">
        <v>4</v>
      </c>
      <c s="36">
        <v>156</v>
      </c>
      <c r="E220" s="36" t="s">
        <v>2359</v>
      </c>
      <c r="H220" s="98">
        <f>IF('Раздел 4'!H26+'Раздел 4'!H27&lt;='Раздел 4'!H25,0,1)</f>
        <v>0</v>
      </c>
    </row>
    <row r="221" spans="1:8" ht="12.75">
      <c r="A221" s="98" t="s">
        <v>15</v>
      </c>
      <c s="36">
        <v>4</v>
      </c>
      <c s="36">
        <v>157</v>
      </c>
      <c r="E221" s="36" t="s">
        <v>2360</v>
      </c>
      <c r="H221" s="98">
        <f>IF('Раздел 4'!I26+'Раздел 4'!I27&lt;='Раздел 4'!I25,0,1)</f>
        <v>0</v>
      </c>
    </row>
    <row r="222" spans="1:8" ht="12.75">
      <c r="A222" s="98" t="s">
        <v>15</v>
      </c>
      <c s="36">
        <v>4</v>
      </c>
      <c s="36">
        <v>158</v>
      </c>
      <c r="E222" s="36" t="s">
        <v>2325</v>
      </c>
      <c r="H222" s="98">
        <f>IF('Раздел 4'!D26&lt;='Раздел 4'!D25,0,1)</f>
        <v>0</v>
      </c>
    </row>
    <row r="223" spans="1:8" ht="12.75">
      <c r="A223" s="98" t="s">
        <v>15</v>
      </c>
      <c s="36">
        <v>4</v>
      </c>
      <c s="36">
        <v>159</v>
      </c>
      <c r="E223" s="36" t="s">
        <v>2326</v>
      </c>
      <c r="H223" s="98">
        <f>IF('Раздел 4'!E26&lt;='Раздел 4'!E25,0,1)</f>
        <v>0</v>
      </c>
    </row>
    <row r="224" spans="1:8" ht="12.75">
      <c r="A224" s="98" t="s">
        <v>15</v>
      </c>
      <c s="36">
        <v>4</v>
      </c>
      <c s="36">
        <v>160</v>
      </c>
      <c r="E224" s="36" t="s">
        <v>2327</v>
      </c>
      <c r="H224" s="98">
        <f>IF('Раздел 4'!F26&lt;='Раздел 4'!F25,0,1)</f>
        <v>0</v>
      </c>
    </row>
    <row r="225" spans="1:8" ht="12.75">
      <c r="A225" s="98" t="s">
        <v>15</v>
      </c>
      <c s="36">
        <v>4</v>
      </c>
      <c s="36">
        <v>161</v>
      </c>
      <c r="E225" s="36" t="s">
        <v>2328</v>
      </c>
      <c r="H225" s="98">
        <f>IF('Раздел 4'!G26&lt;='Раздел 4'!G25,0,1)</f>
        <v>0</v>
      </c>
    </row>
    <row r="226" spans="1:8" ht="12.75">
      <c r="A226" s="98" t="s">
        <v>15</v>
      </c>
      <c s="36">
        <v>4</v>
      </c>
      <c s="36">
        <v>162</v>
      </c>
      <c r="E226" s="36" t="s">
        <v>2329</v>
      </c>
      <c r="H226" s="98">
        <f>IF('Раздел 4'!H26&lt;='Раздел 4'!H25,0,1)</f>
        <v>0</v>
      </c>
    </row>
    <row r="227" spans="1:8" ht="12.75">
      <c r="A227" s="98" t="s">
        <v>15</v>
      </c>
      <c s="36">
        <v>4</v>
      </c>
      <c s="36">
        <v>163</v>
      </c>
      <c r="E227" s="36" t="s">
        <v>2330</v>
      </c>
      <c r="H227" s="98">
        <f>IF('Раздел 4'!I26&lt;='Раздел 4'!I25,0,1)</f>
        <v>0</v>
      </c>
    </row>
    <row r="228" spans="1:8" ht="12.75">
      <c r="A228" s="98" t="s">
        <v>15</v>
      </c>
      <c s="36">
        <v>4</v>
      </c>
      <c s="36">
        <v>164</v>
      </c>
      <c r="E228" s="36" t="s">
        <v>2331</v>
      </c>
      <c r="H228" s="98">
        <f>IF('Раздел 4'!D27&lt;='Раздел 4'!D25,0,1)</f>
        <v>0</v>
      </c>
    </row>
    <row r="229" spans="1:8" ht="12.75">
      <c r="A229" s="98" t="s">
        <v>15</v>
      </c>
      <c s="36">
        <v>4</v>
      </c>
      <c s="36">
        <v>165</v>
      </c>
      <c r="E229" s="36" t="s">
        <v>2332</v>
      </c>
      <c r="H229" s="98">
        <f>IF('Раздел 4'!E27&lt;='Раздел 4'!E25,0,1)</f>
        <v>0</v>
      </c>
    </row>
    <row r="230" spans="1:8" ht="12.75">
      <c r="A230" s="98" t="s">
        <v>15</v>
      </c>
      <c s="36">
        <v>4</v>
      </c>
      <c s="36">
        <v>166</v>
      </c>
      <c r="E230" s="36" t="s">
        <v>2333</v>
      </c>
      <c r="H230" s="98">
        <f>IF('Раздел 4'!F27&lt;='Раздел 4'!F25,0,1)</f>
        <v>0</v>
      </c>
    </row>
    <row r="231" spans="1:8" ht="12.75">
      <c r="A231" s="98" t="s">
        <v>15</v>
      </c>
      <c s="36">
        <v>4</v>
      </c>
      <c s="36">
        <v>167</v>
      </c>
      <c r="E231" s="36" t="s">
        <v>2334</v>
      </c>
      <c r="H231" s="98">
        <f>IF('Раздел 4'!G27&lt;='Раздел 4'!G25,0,1)</f>
        <v>0</v>
      </c>
    </row>
    <row r="232" spans="1:8" ht="12.75">
      <c r="A232" s="98" t="s">
        <v>15</v>
      </c>
      <c s="36">
        <v>4</v>
      </c>
      <c s="36">
        <v>168</v>
      </c>
      <c r="E232" s="36" t="s">
        <v>2335</v>
      </c>
      <c r="H232" s="98">
        <f>IF('Раздел 4'!H27&lt;='Раздел 4'!H25,0,1)</f>
        <v>0</v>
      </c>
    </row>
    <row r="233" spans="1:8" ht="12.75">
      <c r="A233" s="98" t="s">
        <v>15</v>
      </c>
      <c s="36">
        <v>4</v>
      </c>
      <c s="36">
        <v>169</v>
      </c>
      <c r="E233" s="36" t="s">
        <v>2336</v>
      </c>
      <c r="H233" s="98">
        <f>IF('Раздел 4'!I27&lt;='Раздел 4'!I25,0,1)</f>
        <v>0</v>
      </c>
    </row>
    <row r="234" spans="1:8" ht="12.75">
      <c r="A234" s="35" t="str">
        <f>P_3</f>
        <v>0609506</v>
      </c>
      <c s="35">
        <v>5</v>
      </c>
      <c s="35">
        <v>0</v>
      </c>
      <c s="35">
        <v>0</v>
      </c>
      <c s="99" t="str">
        <f>CONCATENATE("Количество ошибок в разделе 5: ",H234)</f>
        <v>Количество ошибок в разделе 5: 0</v>
      </c>
      <c s="35"/>
      <c s="35"/>
      <c s="99">
        <f>SUM(H235:H541)</f>
        <v>0</v>
      </c>
    </row>
    <row r="235" spans="1:8" ht="12.75">
      <c r="A235" s="36" t="str">
        <f>P_3</f>
        <v>0609506</v>
      </c>
      <c s="36">
        <v>5</v>
      </c>
      <c s="36">
        <v>1</v>
      </c>
      <c s="36"/>
      <c s="36" t="s">
        <v>1885</v>
      </c>
      <c s="36"/>
      <c s="36"/>
      <c s="36">
        <f>IF('Раздел 5'!E5&lt;='Раздел 5'!D5,0,1)</f>
        <v>0</v>
      </c>
    </row>
    <row r="236" spans="1:8" ht="12.75">
      <c r="A236" s="36" t="s">
        <v>15</v>
      </c>
      <c s="36">
        <v>5</v>
      </c>
      <c s="36">
        <v>2</v>
      </c>
      <c s="36"/>
      <c s="36" t="s">
        <v>1886</v>
      </c>
      <c s="36"/>
      <c s="36"/>
      <c s="36">
        <f>IF('Раздел 5'!E6&lt;='Раздел 5'!D6,0,1)</f>
        <v>0</v>
      </c>
    </row>
    <row r="237" spans="1:8" ht="12.75">
      <c r="A237" s="36" t="s">
        <v>15</v>
      </c>
      <c s="36">
        <v>5</v>
      </c>
      <c s="36">
        <v>3</v>
      </c>
      <c s="36"/>
      <c s="36" t="s">
        <v>1887</v>
      </c>
      <c s="36"/>
      <c s="36"/>
      <c s="36">
        <f>IF('Раздел 5'!E7&lt;='Раздел 5'!D7,0,1)</f>
        <v>0</v>
      </c>
    </row>
    <row r="238" spans="1:8" ht="12.75">
      <c r="A238" s="36" t="s">
        <v>15</v>
      </c>
      <c s="36">
        <v>5</v>
      </c>
      <c s="36">
        <v>4</v>
      </c>
      <c r="E238" s="36" t="s">
        <v>1888</v>
      </c>
      <c r="H238" s="36">
        <f>IF('Раздел 5'!E8&lt;='Раздел 5'!D8,0,1)</f>
        <v>0</v>
      </c>
    </row>
    <row r="239" spans="1:8" ht="12.75">
      <c r="A239" s="98" t="s">
        <v>15</v>
      </c>
      <c s="36">
        <v>5</v>
      </c>
      <c s="36">
        <v>5</v>
      </c>
      <c r="E239" s="36" t="s">
        <v>1889</v>
      </c>
      <c r="H239" s="36">
        <f>IF('Раздел 5'!E9&lt;='Раздел 5'!D9,0,1)</f>
        <v>0</v>
      </c>
    </row>
    <row r="240" spans="1:8" ht="12.75">
      <c r="A240" s="98" t="s">
        <v>15</v>
      </c>
      <c s="36">
        <v>5</v>
      </c>
      <c s="36">
        <v>6</v>
      </c>
      <c r="E240" s="36" t="s">
        <v>1890</v>
      </c>
      <c r="H240" s="36">
        <f>IF('Раздел 5'!E10&lt;='Раздел 5'!D10,0,1)</f>
        <v>0</v>
      </c>
    </row>
    <row r="241" spans="1:8" ht="12.75">
      <c r="A241" s="98" t="s">
        <v>15</v>
      </c>
      <c s="36">
        <v>5</v>
      </c>
      <c s="36">
        <v>7</v>
      </c>
      <c r="E241" s="36" t="s">
        <v>1891</v>
      </c>
      <c r="H241" s="36">
        <f>IF('Раздел 5'!E11&lt;='Раздел 5'!D11,0,1)</f>
        <v>0</v>
      </c>
    </row>
    <row r="242" spans="1:8" ht="12.75">
      <c r="A242" s="98" t="s">
        <v>15</v>
      </c>
      <c s="36">
        <v>5</v>
      </c>
      <c s="36">
        <v>8</v>
      </c>
      <c r="E242" s="36" t="s">
        <v>1892</v>
      </c>
      <c r="H242" s="36">
        <f>IF('Раздел 5'!E12&lt;='Раздел 5'!D12,0,1)</f>
        <v>0</v>
      </c>
    </row>
    <row r="243" spans="1:8" ht="12.75">
      <c r="A243" s="98" t="s">
        <v>15</v>
      </c>
      <c s="36">
        <v>5</v>
      </c>
      <c s="36">
        <v>9</v>
      </c>
      <c r="E243" s="36" t="s">
        <v>1893</v>
      </c>
      <c r="H243" s="36">
        <f>IF('Раздел 5'!E13&lt;='Раздел 5'!D13,0,1)</f>
        <v>0</v>
      </c>
    </row>
    <row r="244" spans="1:8" ht="12.75">
      <c r="A244" s="98" t="s">
        <v>15</v>
      </c>
      <c s="36">
        <v>5</v>
      </c>
      <c s="36">
        <v>10</v>
      </c>
      <c r="E244" s="36" t="s">
        <v>1894</v>
      </c>
      <c r="H244" s="36">
        <f>IF('Раздел 5'!E14&lt;='Раздел 5'!D14,0,1)</f>
        <v>0</v>
      </c>
    </row>
    <row r="245" spans="1:8" ht="12.75">
      <c r="A245" s="98" t="s">
        <v>15</v>
      </c>
      <c s="36">
        <v>5</v>
      </c>
      <c s="36">
        <v>11</v>
      </c>
      <c r="E245" s="36" t="s">
        <v>1895</v>
      </c>
      <c r="H245" s="36">
        <f>IF('Раздел 5'!E15&lt;='Раздел 5'!D15,0,1)</f>
        <v>0</v>
      </c>
    </row>
    <row r="246" spans="1:8" ht="12.75">
      <c r="A246" s="98" t="s">
        <v>15</v>
      </c>
      <c s="36">
        <v>5</v>
      </c>
      <c s="36">
        <v>12</v>
      </c>
      <c r="E246" s="36" t="s">
        <v>1896</v>
      </c>
      <c r="H246" s="36">
        <f>IF('Раздел 5'!E16&lt;='Раздел 5'!D16,0,1)</f>
        <v>0</v>
      </c>
    </row>
    <row r="247" spans="1:8" ht="12.75">
      <c r="A247" s="98" t="s">
        <v>15</v>
      </c>
      <c s="36">
        <v>5</v>
      </c>
      <c s="36">
        <v>13</v>
      </c>
      <c r="E247" s="36" t="s">
        <v>1897</v>
      </c>
      <c r="H247" s="36">
        <f>IF('Раздел 5'!E17&lt;='Раздел 5'!D17,0,1)</f>
        <v>0</v>
      </c>
    </row>
    <row r="248" spans="1:8" ht="12.75">
      <c r="A248" s="98" t="s">
        <v>15</v>
      </c>
      <c s="36">
        <v>5</v>
      </c>
      <c s="36">
        <v>14</v>
      </c>
      <c r="E248" s="36" t="s">
        <v>1898</v>
      </c>
      <c r="H248" s="36">
        <f>IF('Раздел 5'!E18&lt;='Раздел 5'!D18,0,1)</f>
        <v>0</v>
      </c>
    </row>
    <row r="249" spans="1:8" ht="12.75">
      <c r="A249" s="98" t="s">
        <v>15</v>
      </c>
      <c s="36">
        <v>5</v>
      </c>
      <c s="36">
        <v>15</v>
      </c>
      <c r="E249" s="36" t="s">
        <v>1899</v>
      </c>
      <c r="H249" s="36">
        <f>IF('Раздел 5'!E19&lt;='Раздел 5'!D19,0,1)</f>
        <v>0</v>
      </c>
    </row>
    <row r="250" spans="1:8" ht="12.75">
      <c r="A250" s="98" t="s">
        <v>15</v>
      </c>
      <c s="36">
        <v>5</v>
      </c>
      <c s="36">
        <v>16</v>
      </c>
      <c r="E250" s="36" t="s">
        <v>1900</v>
      </c>
      <c r="H250" s="36">
        <f>IF('Раздел 5'!E20&lt;='Раздел 5'!D20,0,1)</f>
        <v>0</v>
      </c>
    </row>
    <row r="251" spans="1:8" ht="12.75">
      <c r="A251" s="98" t="s">
        <v>15</v>
      </c>
      <c s="36">
        <v>5</v>
      </c>
      <c s="36">
        <v>17</v>
      </c>
      <c r="E251" s="36" t="s">
        <v>1901</v>
      </c>
      <c r="H251" s="36">
        <f>IF('Раздел 5'!E21&lt;='Раздел 5'!D21,0,1)</f>
        <v>0</v>
      </c>
    </row>
    <row r="252" spans="1:8" ht="12.75">
      <c r="A252" s="98" t="s">
        <v>15</v>
      </c>
      <c s="36">
        <v>5</v>
      </c>
      <c s="36">
        <v>18</v>
      </c>
      <c r="E252" s="36" t="s">
        <v>1902</v>
      </c>
      <c r="H252" s="36">
        <f>IF('Раздел 5'!E22&lt;='Раздел 5'!D22,0,1)</f>
        <v>0</v>
      </c>
    </row>
    <row r="253" spans="1:8" ht="12.75">
      <c r="A253" s="98" t="s">
        <v>15</v>
      </c>
      <c s="36">
        <v>5</v>
      </c>
      <c s="36">
        <v>19</v>
      </c>
      <c r="E253" s="36" t="s">
        <v>1903</v>
      </c>
      <c r="H253" s="36">
        <f>IF('Раздел 5'!E23&lt;='Раздел 5'!D23,0,1)</f>
        <v>0</v>
      </c>
    </row>
    <row r="254" spans="1:8" ht="12.75">
      <c r="A254" s="98" t="s">
        <v>15</v>
      </c>
      <c s="36">
        <v>5</v>
      </c>
      <c s="36">
        <v>20</v>
      </c>
      <c r="E254" s="36" t="s">
        <v>1904</v>
      </c>
      <c r="H254" s="36">
        <f>IF('Раздел 5'!E24&lt;='Раздел 5'!D24,0,1)</f>
        <v>0</v>
      </c>
    </row>
    <row r="255" spans="1:8" ht="12.75">
      <c r="A255" s="98" t="s">
        <v>15</v>
      </c>
      <c s="36">
        <v>5</v>
      </c>
      <c s="36">
        <v>21</v>
      </c>
      <c r="E255" s="36" t="s">
        <v>1905</v>
      </c>
      <c r="H255" s="36">
        <f>IF('Раздел 5'!E25&lt;='Раздел 5'!D25,0,1)</f>
        <v>0</v>
      </c>
    </row>
    <row r="256" spans="1:8" ht="12.75">
      <c r="A256" s="98" t="s">
        <v>15</v>
      </c>
      <c s="36">
        <v>5</v>
      </c>
      <c s="36">
        <v>22</v>
      </c>
      <c r="E256" s="36" t="s">
        <v>1906</v>
      </c>
      <c r="H256" s="36">
        <f>IF('Раздел 5'!E26&lt;='Раздел 5'!D26,0,1)</f>
        <v>0</v>
      </c>
    </row>
    <row r="257" spans="1:8" ht="12.75">
      <c r="A257" s="98" t="s">
        <v>15</v>
      </c>
      <c s="36">
        <v>5</v>
      </c>
      <c s="36">
        <v>23</v>
      </c>
      <c r="E257" s="36" t="s">
        <v>1907</v>
      </c>
      <c r="H257" s="36">
        <f>IF('Раздел 5'!E27&lt;='Раздел 5'!D27,0,1)</f>
        <v>0</v>
      </c>
    </row>
    <row r="258" spans="1:8" ht="12.75">
      <c r="A258" s="98" t="s">
        <v>15</v>
      </c>
      <c s="36">
        <v>5</v>
      </c>
      <c s="36">
        <v>24</v>
      </c>
      <c r="E258" s="36" t="s">
        <v>1908</v>
      </c>
      <c r="H258" s="36">
        <f>IF('Раздел 5'!F5&lt;='Раздел 5'!D5,0,1)</f>
        <v>0</v>
      </c>
    </row>
    <row r="259" spans="1:8" ht="12.75">
      <c r="A259" s="98" t="s">
        <v>15</v>
      </c>
      <c s="36">
        <v>5</v>
      </c>
      <c s="36">
        <v>25</v>
      </c>
      <c r="E259" s="36" t="s">
        <v>1909</v>
      </c>
      <c r="H259" s="36">
        <f>IF('Раздел 5'!F6&lt;='Раздел 5'!D6,0,1)</f>
        <v>0</v>
      </c>
    </row>
    <row r="260" spans="1:8" ht="12.75">
      <c r="A260" s="98" t="s">
        <v>15</v>
      </c>
      <c s="36">
        <v>5</v>
      </c>
      <c s="36">
        <v>26</v>
      </c>
      <c r="E260" s="36" t="s">
        <v>1910</v>
      </c>
      <c r="H260" s="36">
        <f>IF('Раздел 5'!F7&lt;='Раздел 5'!D7,0,1)</f>
        <v>0</v>
      </c>
    </row>
    <row r="261" spans="1:8" ht="12.75">
      <c r="A261" s="98" t="s">
        <v>15</v>
      </c>
      <c s="36">
        <v>5</v>
      </c>
      <c s="36">
        <v>27</v>
      </c>
      <c r="E261" s="36" t="s">
        <v>1911</v>
      </c>
      <c r="H261" s="36">
        <f>IF('Раздел 5'!F8&lt;='Раздел 5'!D8,0,1)</f>
        <v>0</v>
      </c>
    </row>
    <row r="262" spans="1:8" ht="12.75">
      <c r="A262" s="98" t="s">
        <v>15</v>
      </c>
      <c s="36">
        <v>5</v>
      </c>
      <c s="36">
        <v>28</v>
      </c>
      <c r="E262" s="36" t="s">
        <v>1912</v>
      </c>
      <c r="H262" s="36">
        <f>IF('Раздел 5'!F9&lt;='Раздел 5'!D9,0,1)</f>
        <v>0</v>
      </c>
    </row>
    <row r="263" spans="1:8" ht="12.75">
      <c r="A263" s="98" t="s">
        <v>15</v>
      </c>
      <c s="36">
        <v>5</v>
      </c>
      <c s="36">
        <v>29</v>
      </c>
      <c r="E263" s="36" t="s">
        <v>1913</v>
      </c>
      <c r="H263" s="36">
        <f>IF('Раздел 5'!F10&lt;='Раздел 5'!D10,0,1)</f>
        <v>0</v>
      </c>
    </row>
    <row r="264" spans="1:8" ht="12.75">
      <c r="A264" s="98" t="s">
        <v>15</v>
      </c>
      <c s="36">
        <v>5</v>
      </c>
      <c s="36">
        <v>30</v>
      </c>
      <c r="E264" s="36" t="s">
        <v>1914</v>
      </c>
      <c r="H264" s="36">
        <f>IF('Раздел 5'!F11&lt;='Раздел 5'!D11,0,1)</f>
        <v>0</v>
      </c>
    </row>
    <row r="265" spans="1:8" ht="12.75">
      <c r="A265" s="98" t="s">
        <v>15</v>
      </c>
      <c s="36">
        <v>5</v>
      </c>
      <c s="36">
        <v>31</v>
      </c>
      <c r="E265" s="36" t="s">
        <v>1915</v>
      </c>
      <c r="H265" s="36">
        <f>IF('Раздел 5'!F12&lt;='Раздел 5'!D12,0,1)</f>
        <v>0</v>
      </c>
    </row>
    <row r="266" spans="1:8" ht="12.75">
      <c r="A266" s="98" t="s">
        <v>15</v>
      </c>
      <c s="36">
        <v>5</v>
      </c>
      <c s="36">
        <v>32</v>
      </c>
      <c r="E266" s="36" t="s">
        <v>1916</v>
      </c>
      <c r="H266" s="36">
        <f>IF('Раздел 5'!F13&lt;='Раздел 5'!D13,0,1)</f>
        <v>0</v>
      </c>
    </row>
    <row r="267" spans="1:8" ht="12.75">
      <c r="A267" s="98" t="s">
        <v>15</v>
      </c>
      <c s="36">
        <v>5</v>
      </c>
      <c s="36">
        <v>33</v>
      </c>
      <c r="E267" s="36" t="s">
        <v>1917</v>
      </c>
      <c r="H267" s="36">
        <f>IF('Раздел 5'!F14&lt;='Раздел 5'!D14,0,1)</f>
        <v>0</v>
      </c>
    </row>
    <row r="268" spans="1:8" ht="12.75">
      <c r="A268" s="98" t="s">
        <v>15</v>
      </c>
      <c s="36">
        <v>5</v>
      </c>
      <c s="36">
        <v>34</v>
      </c>
      <c r="E268" s="36" t="s">
        <v>1918</v>
      </c>
      <c r="H268" s="36">
        <f>IF('Раздел 5'!F15&lt;='Раздел 5'!D15,0,1)</f>
        <v>0</v>
      </c>
    </row>
    <row r="269" spans="1:8" ht="12.75">
      <c r="A269" s="98" t="s">
        <v>15</v>
      </c>
      <c s="36">
        <v>5</v>
      </c>
      <c s="36">
        <v>35</v>
      </c>
      <c r="E269" s="36" t="s">
        <v>1919</v>
      </c>
      <c r="H269" s="36">
        <f>IF('Раздел 5'!F16&lt;='Раздел 5'!D16,0,1)</f>
        <v>0</v>
      </c>
    </row>
    <row r="270" spans="1:8" ht="12.75">
      <c r="A270" s="98" t="s">
        <v>15</v>
      </c>
      <c s="36">
        <v>5</v>
      </c>
      <c s="36">
        <v>36</v>
      </c>
      <c r="E270" s="36" t="s">
        <v>1920</v>
      </c>
      <c r="H270" s="36">
        <f>IF('Раздел 5'!F17&lt;='Раздел 5'!D17,0,1)</f>
        <v>0</v>
      </c>
    </row>
    <row r="271" spans="1:8" ht="12.75">
      <c r="A271" s="98" t="s">
        <v>15</v>
      </c>
      <c s="36">
        <v>5</v>
      </c>
      <c s="36">
        <v>37</v>
      </c>
      <c r="E271" s="36" t="s">
        <v>1921</v>
      </c>
      <c r="H271" s="36">
        <f>IF('Раздел 5'!F18&lt;='Раздел 5'!D18,0,1)</f>
        <v>0</v>
      </c>
    </row>
    <row r="272" spans="1:8" ht="12.75">
      <c r="A272" s="98" t="s">
        <v>15</v>
      </c>
      <c s="36">
        <v>5</v>
      </c>
      <c s="36">
        <v>38</v>
      </c>
      <c r="E272" s="36" t="s">
        <v>1922</v>
      </c>
      <c r="H272" s="36">
        <f>IF('Раздел 5'!F19&lt;='Раздел 5'!D19,0,1)</f>
        <v>0</v>
      </c>
    </row>
    <row r="273" spans="1:8" ht="12.75">
      <c r="A273" s="98" t="s">
        <v>15</v>
      </c>
      <c s="36">
        <v>5</v>
      </c>
      <c s="36">
        <v>39</v>
      </c>
      <c r="E273" s="36" t="s">
        <v>1923</v>
      </c>
      <c r="H273" s="36">
        <f>IF('Раздел 5'!F20&lt;='Раздел 5'!D20,0,1)</f>
        <v>0</v>
      </c>
    </row>
    <row r="274" spans="1:8" ht="12.75">
      <c r="A274" s="98" t="s">
        <v>15</v>
      </c>
      <c s="36">
        <v>5</v>
      </c>
      <c s="36">
        <v>40</v>
      </c>
      <c r="E274" s="36" t="s">
        <v>1924</v>
      </c>
      <c r="H274" s="36">
        <f>IF('Раздел 5'!F21&lt;='Раздел 5'!D21,0,1)</f>
        <v>0</v>
      </c>
    </row>
    <row r="275" spans="1:8" ht="12.75">
      <c r="A275" s="98" t="s">
        <v>15</v>
      </c>
      <c s="36">
        <v>5</v>
      </c>
      <c s="36">
        <v>41</v>
      </c>
      <c r="E275" s="36" t="s">
        <v>1925</v>
      </c>
      <c r="H275" s="36">
        <f>IF('Раздел 5'!F22&lt;='Раздел 5'!D22,0,1)</f>
        <v>0</v>
      </c>
    </row>
    <row r="276" spans="1:8" ht="12.75">
      <c r="A276" s="98" t="s">
        <v>15</v>
      </c>
      <c s="36">
        <v>5</v>
      </c>
      <c s="36">
        <v>42</v>
      </c>
      <c r="E276" s="36" t="s">
        <v>1926</v>
      </c>
      <c r="H276" s="36">
        <f>IF('Раздел 5'!F23&lt;='Раздел 5'!D23,0,1)</f>
        <v>0</v>
      </c>
    </row>
    <row r="277" spans="1:8" ht="12.75">
      <c r="A277" s="98" t="s">
        <v>15</v>
      </c>
      <c s="36">
        <v>5</v>
      </c>
      <c s="36">
        <v>43</v>
      </c>
      <c r="E277" s="36" t="s">
        <v>1927</v>
      </c>
      <c r="H277" s="36">
        <f>IF('Раздел 5'!F24&lt;='Раздел 5'!D24,0,1)</f>
        <v>0</v>
      </c>
    </row>
    <row r="278" spans="1:8" ht="12.75">
      <c r="A278" s="98" t="s">
        <v>15</v>
      </c>
      <c s="36">
        <v>5</v>
      </c>
      <c s="36">
        <v>44</v>
      </c>
      <c r="E278" s="36" t="s">
        <v>1928</v>
      </c>
      <c r="H278" s="36">
        <f>IF('Раздел 5'!F25&lt;='Раздел 5'!D25,0,1)</f>
        <v>0</v>
      </c>
    </row>
    <row r="279" spans="1:8" ht="12.75">
      <c r="A279" s="98" t="s">
        <v>15</v>
      </c>
      <c s="36">
        <v>5</v>
      </c>
      <c s="36">
        <v>45</v>
      </c>
      <c r="E279" s="36" t="s">
        <v>1929</v>
      </c>
      <c r="H279" s="36">
        <f>IF('Раздел 5'!F26&lt;='Раздел 5'!D26,0,1)</f>
        <v>0</v>
      </c>
    </row>
    <row r="280" spans="1:8" ht="12.75">
      <c r="A280" s="98" t="s">
        <v>15</v>
      </c>
      <c s="36">
        <v>5</v>
      </c>
      <c s="36">
        <v>46</v>
      </c>
      <c r="E280" s="36" t="s">
        <v>1930</v>
      </c>
      <c r="H280" s="36">
        <f>IF('Раздел 5'!F27&lt;='Раздел 5'!D27,0,1)</f>
        <v>0</v>
      </c>
    </row>
    <row r="281" spans="1:8" ht="12.75">
      <c r="A281" s="98" t="s">
        <v>15</v>
      </c>
      <c s="36">
        <v>5</v>
      </c>
      <c s="36">
        <v>47</v>
      </c>
      <c r="E281" s="36" t="s">
        <v>1931</v>
      </c>
      <c r="H281" s="36">
        <f>IF('Раздел 5'!G5&lt;='Раздел 5'!D5,0,1)</f>
        <v>0</v>
      </c>
    </row>
    <row r="282" spans="1:8" ht="12.75">
      <c r="A282" s="98" t="s">
        <v>15</v>
      </c>
      <c s="36">
        <v>5</v>
      </c>
      <c s="36">
        <v>48</v>
      </c>
      <c r="E282" s="36" t="s">
        <v>1932</v>
      </c>
      <c r="H282" s="36">
        <f>IF('Раздел 5'!G6&lt;='Раздел 5'!D6,0,1)</f>
        <v>0</v>
      </c>
    </row>
    <row r="283" spans="1:8" ht="12.75">
      <c r="A283" s="98" t="s">
        <v>15</v>
      </c>
      <c s="36">
        <v>5</v>
      </c>
      <c s="36">
        <v>49</v>
      </c>
      <c r="E283" s="36" t="s">
        <v>1933</v>
      </c>
      <c r="H283" s="36">
        <f>IF('Раздел 5'!G7&lt;='Раздел 5'!D7,0,1)</f>
        <v>0</v>
      </c>
    </row>
    <row r="284" spans="1:8" ht="12.75">
      <c r="A284" s="98" t="s">
        <v>15</v>
      </c>
      <c s="36">
        <v>5</v>
      </c>
      <c s="36">
        <v>50</v>
      </c>
      <c r="E284" s="36" t="s">
        <v>1934</v>
      </c>
      <c r="H284" s="36">
        <f>IF('Раздел 5'!G8&lt;='Раздел 5'!D8,0,1)</f>
        <v>0</v>
      </c>
    </row>
    <row r="285" spans="1:8" ht="12.75">
      <c r="A285" s="98" t="s">
        <v>15</v>
      </c>
      <c s="36">
        <v>5</v>
      </c>
      <c s="36">
        <v>51</v>
      </c>
      <c r="E285" s="36" t="s">
        <v>1935</v>
      </c>
      <c r="H285" s="36">
        <f>IF('Раздел 5'!G9&lt;='Раздел 5'!D9,0,1)</f>
        <v>0</v>
      </c>
    </row>
    <row r="286" spans="1:8" ht="12.75">
      <c r="A286" s="98" t="s">
        <v>15</v>
      </c>
      <c s="36">
        <v>5</v>
      </c>
      <c s="36">
        <v>52</v>
      </c>
      <c r="E286" s="36" t="s">
        <v>1936</v>
      </c>
      <c r="H286" s="36">
        <f>IF('Раздел 5'!G10&lt;='Раздел 5'!D10,0,1)</f>
        <v>0</v>
      </c>
    </row>
    <row r="287" spans="1:8" ht="12.75">
      <c r="A287" s="98" t="s">
        <v>15</v>
      </c>
      <c s="36">
        <v>5</v>
      </c>
      <c s="36">
        <v>53</v>
      </c>
      <c r="E287" s="36" t="s">
        <v>1937</v>
      </c>
      <c r="H287" s="36">
        <f>IF('Раздел 5'!G11&lt;='Раздел 5'!D11,0,1)</f>
        <v>0</v>
      </c>
    </row>
    <row r="288" spans="1:8" ht="12.75">
      <c r="A288" s="98" t="s">
        <v>15</v>
      </c>
      <c s="36">
        <v>5</v>
      </c>
      <c s="36">
        <v>54</v>
      </c>
      <c r="E288" s="36" t="s">
        <v>1938</v>
      </c>
      <c r="H288" s="36">
        <f>IF('Раздел 5'!G12&lt;='Раздел 5'!D12,0,1)</f>
        <v>0</v>
      </c>
    </row>
    <row r="289" spans="1:8" ht="12.75">
      <c r="A289" s="98" t="s">
        <v>15</v>
      </c>
      <c s="36">
        <v>5</v>
      </c>
      <c s="36">
        <v>55</v>
      </c>
      <c r="E289" s="36" t="s">
        <v>1939</v>
      </c>
      <c r="H289" s="36">
        <f>IF('Раздел 5'!G13&lt;='Раздел 5'!D13,0,1)</f>
        <v>0</v>
      </c>
    </row>
    <row r="290" spans="1:8" ht="12.75">
      <c r="A290" s="98" t="s">
        <v>15</v>
      </c>
      <c s="36">
        <v>5</v>
      </c>
      <c s="36">
        <v>56</v>
      </c>
      <c r="E290" s="36" t="s">
        <v>1940</v>
      </c>
      <c r="H290" s="36">
        <f>IF('Раздел 5'!G14&lt;='Раздел 5'!D14,0,1)</f>
        <v>0</v>
      </c>
    </row>
    <row r="291" spans="1:8" ht="12.75">
      <c r="A291" s="98" t="s">
        <v>15</v>
      </c>
      <c s="36">
        <v>5</v>
      </c>
      <c s="36">
        <v>57</v>
      </c>
      <c r="E291" s="36" t="s">
        <v>1941</v>
      </c>
      <c r="H291" s="36">
        <f>IF('Раздел 5'!G15&lt;='Раздел 5'!D15,0,1)</f>
        <v>0</v>
      </c>
    </row>
    <row r="292" spans="1:8" ht="12.75">
      <c r="A292" s="98" t="s">
        <v>15</v>
      </c>
      <c s="36">
        <v>5</v>
      </c>
      <c s="36">
        <v>58</v>
      </c>
      <c r="E292" s="36" t="s">
        <v>1942</v>
      </c>
      <c r="H292" s="36">
        <f>IF('Раздел 5'!G16&lt;='Раздел 5'!D16,0,1)</f>
        <v>0</v>
      </c>
    </row>
    <row r="293" spans="1:8" ht="12.75">
      <c r="A293" s="98" t="s">
        <v>15</v>
      </c>
      <c s="36">
        <v>5</v>
      </c>
      <c s="36">
        <v>59</v>
      </c>
      <c r="E293" s="36" t="s">
        <v>1943</v>
      </c>
      <c r="H293" s="36">
        <f>IF('Раздел 5'!G17&lt;='Раздел 5'!D17,0,1)</f>
        <v>0</v>
      </c>
    </row>
    <row r="294" spans="1:8" ht="12.75">
      <c r="A294" s="98" t="s">
        <v>15</v>
      </c>
      <c s="36">
        <v>5</v>
      </c>
      <c s="36">
        <v>60</v>
      </c>
      <c r="E294" s="36" t="s">
        <v>1944</v>
      </c>
      <c r="H294" s="36">
        <f>IF('Раздел 5'!G18&lt;='Раздел 5'!D18,0,1)</f>
        <v>0</v>
      </c>
    </row>
    <row r="295" spans="1:8" ht="12.75">
      <c r="A295" s="98" t="s">
        <v>15</v>
      </c>
      <c s="36">
        <v>5</v>
      </c>
      <c s="36">
        <v>61</v>
      </c>
      <c r="E295" s="36" t="s">
        <v>1945</v>
      </c>
      <c r="H295" s="36">
        <f>IF('Раздел 5'!G19&lt;='Раздел 5'!D19,0,1)</f>
        <v>0</v>
      </c>
    </row>
    <row r="296" spans="1:8" ht="12.75">
      <c r="A296" s="98" t="s">
        <v>15</v>
      </c>
      <c s="36">
        <v>5</v>
      </c>
      <c s="36">
        <v>62</v>
      </c>
      <c r="E296" s="36" t="s">
        <v>1946</v>
      </c>
      <c r="H296" s="36">
        <f>IF('Раздел 5'!G20&lt;='Раздел 5'!D20,0,1)</f>
        <v>0</v>
      </c>
    </row>
    <row r="297" spans="1:8" ht="12.75">
      <c r="A297" s="98" t="s">
        <v>15</v>
      </c>
      <c s="36">
        <v>5</v>
      </c>
      <c s="36">
        <v>63</v>
      </c>
      <c r="E297" s="36" t="s">
        <v>1947</v>
      </c>
      <c r="H297" s="36">
        <f>IF('Раздел 5'!G21&lt;='Раздел 5'!D21,0,1)</f>
        <v>0</v>
      </c>
    </row>
    <row r="298" spans="1:8" ht="12.75">
      <c r="A298" s="98" t="s">
        <v>15</v>
      </c>
      <c s="36">
        <v>5</v>
      </c>
      <c s="36">
        <v>64</v>
      </c>
      <c r="E298" s="36" t="s">
        <v>1948</v>
      </c>
      <c r="H298" s="36">
        <f>IF('Раздел 5'!G22&lt;='Раздел 5'!D22,0,1)</f>
        <v>0</v>
      </c>
    </row>
    <row r="299" spans="1:8" ht="12.75">
      <c r="A299" s="98" t="s">
        <v>15</v>
      </c>
      <c s="36">
        <v>5</v>
      </c>
      <c s="36">
        <v>65</v>
      </c>
      <c r="E299" s="36" t="s">
        <v>1949</v>
      </c>
      <c r="H299" s="36">
        <f>IF('Раздел 5'!G23&lt;='Раздел 5'!D23,0,1)</f>
        <v>0</v>
      </c>
    </row>
    <row r="300" spans="1:8" ht="12.75">
      <c r="A300" s="98" t="s">
        <v>15</v>
      </c>
      <c s="36">
        <v>5</v>
      </c>
      <c s="36">
        <v>66</v>
      </c>
      <c r="E300" s="36" t="s">
        <v>1950</v>
      </c>
      <c r="H300" s="36">
        <f>IF('Раздел 5'!G24&lt;='Раздел 5'!D24,0,1)</f>
        <v>0</v>
      </c>
    </row>
    <row r="301" spans="1:8" ht="12.75">
      <c r="A301" s="98" t="s">
        <v>15</v>
      </c>
      <c s="36">
        <v>5</v>
      </c>
      <c s="36">
        <v>67</v>
      </c>
      <c r="E301" s="36" t="s">
        <v>1951</v>
      </c>
      <c r="H301" s="36">
        <f>IF('Раздел 5'!G25&lt;='Раздел 5'!D25,0,1)</f>
        <v>0</v>
      </c>
    </row>
    <row r="302" spans="1:8" ht="12.75">
      <c r="A302" s="98" t="s">
        <v>15</v>
      </c>
      <c s="36">
        <v>5</v>
      </c>
      <c s="36">
        <v>68</v>
      </c>
      <c r="E302" s="36" t="s">
        <v>1952</v>
      </c>
      <c r="H302" s="36">
        <f>IF('Раздел 5'!G26&lt;='Раздел 5'!D26,0,1)</f>
        <v>0</v>
      </c>
    </row>
    <row r="303" spans="1:8" ht="12.75">
      <c r="A303" s="98" t="s">
        <v>15</v>
      </c>
      <c s="36">
        <v>5</v>
      </c>
      <c s="36">
        <v>69</v>
      </c>
      <c r="E303" s="36" t="s">
        <v>1953</v>
      </c>
      <c r="H303" s="36">
        <f>IF('Раздел 5'!G27&lt;='Раздел 5'!D27,0,1)</f>
        <v>0</v>
      </c>
    </row>
    <row r="304" spans="1:8" ht="12.75">
      <c r="A304" s="98" t="s">
        <v>15</v>
      </c>
      <c s="36">
        <v>5</v>
      </c>
      <c s="36">
        <v>70</v>
      </c>
      <c r="E304" s="36" t="s">
        <v>1954</v>
      </c>
      <c r="H304" s="36">
        <f>IF('Раздел 5'!H5&lt;='Раздел 5'!D5,0,1)</f>
        <v>0</v>
      </c>
    </row>
    <row r="305" spans="1:8" ht="12.75">
      <c r="A305" s="98" t="s">
        <v>15</v>
      </c>
      <c s="36">
        <v>5</v>
      </c>
      <c s="36">
        <v>71</v>
      </c>
      <c r="E305" s="36" t="s">
        <v>1955</v>
      </c>
      <c r="H305" s="36">
        <f>IF('Раздел 5'!H6&lt;='Раздел 5'!D6,0,1)</f>
        <v>0</v>
      </c>
    </row>
    <row r="306" spans="1:8" ht="12.75">
      <c r="A306" s="98" t="s">
        <v>15</v>
      </c>
      <c s="36">
        <v>5</v>
      </c>
      <c s="36">
        <v>72</v>
      </c>
      <c r="E306" s="36" t="s">
        <v>1956</v>
      </c>
      <c r="H306" s="36">
        <f>IF('Раздел 5'!H7&lt;='Раздел 5'!D7,0,1)</f>
        <v>0</v>
      </c>
    </row>
    <row r="307" spans="1:8" ht="12.75">
      <c r="A307" s="98" t="s">
        <v>15</v>
      </c>
      <c s="36">
        <v>5</v>
      </c>
      <c s="36">
        <v>73</v>
      </c>
      <c r="E307" s="36" t="s">
        <v>1957</v>
      </c>
      <c r="H307" s="36">
        <f>IF('Раздел 5'!H8&lt;='Раздел 5'!D8,0,1)</f>
        <v>0</v>
      </c>
    </row>
    <row r="308" spans="1:8" ht="12.75">
      <c r="A308" s="98" t="s">
        <v>15</v>
      </c>
      <c s="36">
        <v>5</v>
      </c>
      <c s="36">
        <v>74</v>
      </c>
      <c r="E308" s="36" t="s">
        <v>1958</v>
      </c>
      <c r="H308" s="36">
        <f>IF('Раздел 5'!H9&lt;='Раздел 5'!D9,0,1)</f>
        <v>0</v>
      </c>
    </row>
    <row r="309" spans="1:8" ht="12.75">
      <c r="A309" s="98" t="s">
        <v>15</v>
      </c>
      <c s="36">
        <v>5</v>
      </c>
      <c s="36">
        <v>75</v>
      </c>
      <c r="E309" s="36" t="s">
        <v>1959</v>
      </c>
      <c r="H309" s="36">
        <f>IF('Раздел 5'!H10&lt;='Раздел 5'!D10,0,1)</f>
        <v>0</v>
      </c>
    </row>
    <row r="310" spans="1:8" ht="12.75">
      <c r="A310" s="98" t="s">
        <v>15</v>
      </c>
      <c s="36">
        <v>5</v>
      </c>
      <c s="36">
        <v>76</v>
      </c>
      <c r="E310" s="36" t="s">
        <v>1960</v>
      </c>
      <c r="H310" s="36">
        <f>IF('Раздел 5'!H11&lt;='Раздел 5'!D11,0,1)</f>
        <v>0</v>
      </c>
    </row>
    <row r="311" spans="1:8" ht="12.75">
      <c r="A311" s="98" t="s">
        <v>15</v>
      </c>
      <c s="36">
        <v>5</v>
      </c>
      <c s="36">
        <v>77</v>
      </c>
      <c r="E311" s="36" t="s">
        <v>1961</v>
      </c>
      <c r="H311" s="36">
        <f>IF('Раздел 5'!H12&lt;='Раздел 5'!D12,0,1)</f>
        <v>0</v>
      </c>
    </row>
    <row r="312" spans="1:8" ht="12.75">
      <c r="A312" s="98" t="s">
        <v>15</v>
      </c>
      <c s="36">
        <v>5</v>
      </c>
      <c s="36">
        <v>78</v>
      </c>
      <c r="E312" s="36" t="s">
        <v>1962</v>
      </c>
      <c r="H312" s="36">
        <f>IF('Раздел 5'!H13&lt;='Раздел 5'!D13,0,1)</f>
        <v>0</v>
      </c>
    </row>
    <row r="313" spans="1:8" ht="12.75">
      <c r="A313" s="98" t="s">
        <v>15</v>
      </c>
      <c s="36">
        <v>5</v>
      </c>
      <c s="36">
        <v>79</v>
      </c>
      <c r="E313" s="36" t="s">
        <v>1963</v>
      </c>
      <c r="H313" s="36">
        <f>IF('Раздел 5'!H14&lt;='Раздел 5'!D14,0,1)</f>
        <v>0</v>
      </c>
    </row>
    <row r="314" spans="1:8" ht="12.75">
      <c r="A314" s="98" t="s">
        <v>15</v>
      </c>
      <c s="36">
        <v>5</v>
      </c>
      <c s="36">
        <v>80</v>
      </c>
      <c r="E314" s="36" t="s">
        <v>1964</v>
      </c>
      <c r="H314" s="36">
        <f>IF('Раздел 5'!H15&lt;='Раздел 5'!D15,0,1)</f>
        <v>0</v>
      </c>
    </row>
    <row r="315" spans="1:8" ht="12.75">
      <c r="A315" s="98" t="s">
        <v>15</v>
      </c>
      <c s="36">
        <v>5</v>
      </c>
      <c s="36">
        <v>81</v>
      </c>
      <c r="E315" s="36" t="s">
        <v>1965</v>
      </c>
      <c r="H315" s="36">
        <f>IF('Раздел 5'!H16&lt;='Раздел 5'!D16,0,1)</f>
        <v>0</v>
      </c>
    </row>
    <row r="316" spans="1:8" ht="12.75">
      <c r="A316" s="98" t="s">
        <v>15</v>
      </c>
      <c s="36">
        <v>5</v>
      </c>
      <c s="36">
        <v>82</v>
      </c>
      <c r="E316" s="36" t="s">
        <v>1966</v>
      </c>
      <c r="H316" s="36">
        <f>IF('Раздел 5'!H17&lt;='Раздел 5'!D17,0,1)</f>
        <v>0</v>
      </c>
    </row>
    <row r="317" spans="1:8" ht="12.75">
      <c r="A317" s="98" t="s">
        <v>15</v>
      </c>
      <c s="36">
        <v>5</v>
      </c>
      <c s="36">
        <v>83</v>
      </c>
      <c r="E317" s="36" t="s">
        <v>1967</v>
      </c>
      <c r="H317" s="36">
        <f>IF('Раздел 5'!H18&lt;='Раздел 5'!D18,0,1)</f>
        <v>0</v>
      </c>
    </row>
    <row r="318" spans="1:8" ht="12.75">
      <c r="A318" s="98" t="s">
        <v>15</v>
      </c>
      <c s="36">
        <v>5</v>
      </c>
      <c s="36">
        <v>84</v>
      </c>
      <c r="E318" s="36" t="s">
        <v>1968</v>
      </c>
      <c r="H318" s="36">
        <f>IF('Раздел 5'!H19&lt;='Раздел 5'!D19,0,1)</f>
        <v>0</v>
      </c>
    </row>
    <row r="319" spans="1:8" ht="12.75">
      <c r="A319" s="98" t="s">
        <v>15</v>
      </c>
      <c s="36">
        <v>5</v>
      </c>
      <c s="36">
        <v>85</v>
      </c>
      <c r="E319" s="36" t="s">
        <v>1969</v>
      </c>
      <c r="H319" s="36">
        <f>IF('Раздел 5'!H20&lt;='Раздел 5'!D20,0,1)</f>
        <v>0</v>
      </c>
    </row>
    <row r="320" spans="1:8" ht="12.75">
      <c r="A320" s="98" t="s">
        <v>15</v>
      </c>
      <c s="36">
        <v>5</v>
      </c>
      <c s="36">
        <v>86</v>
      </c>
      <c r="E320" s="36" t="s">
        <v>1970</v>
      </c>
      <c r="H320" s="36">
        <f>IF('Раздел 5'!H21&lt;='Раздел 5'!D21,0,1)</f>
        <v>0</v>
      </c>
    </row>
    <row r="321" spans="1:8" ht="12.75">
      <c r="A321" s="98" t="s">
        <v>15</v>
      </c>
      <c s="36">
        <v>5</v>
      </c>
      <c s="36">
        <v>87</v>
      </c>
      <c r="E321" s="36" t="s">
        <v>1971</v>
      </c>
      <c r="H321" s="36">
        <f>IF('Раздел 5'!H22&lt;='Раздел 5'!D22,0,1)</f>
        <v>0</v>
      </c>
    </row>
    <row r="322" spans="1:8" ht="12.75">
      <c r="A322" s="98" t="s">
        <v>15</v>
      </c>
      <c s="36">
        <v>5</v>
      </c>
      <c s="36">
        <v>88</v>
      </c>
      <c r="E322" s="36" t="s">
        <v>1972</v>
      </c>
      <c r="H322" s="36">
        <f>IF('Раздел 5'!H23&lt;='Раздел 5'!D23,0,1)</f>
        <v>0</v>
      </c>
    </row>
    <row r="323" spans="1:8" ht="12.75">
      <c r="A323" s="98" t="s">
        <v>15</v>
      </c>
      <c s="36">
        <v>5</v>
      </c>
      <c s="36">
        <v>89</v>
      </c>
      <c r="E323" s="36" t="s">
        <v>1973</v>
      </c>
      <c r="H323" s="36">
        <f>IF('Раздел 5'!H24&lt;='Раздел 5'!D24,0,1)</f>
        <v>0</v>
      </c>
    </row>
    <row r="324" spans="1:8" ht="12.75">
      <c r="A324" s="98" t="s">
        <v>15</v>
      </c>
      <c s="36">
        <v>5</v>
      </c>
      <c s="36">
        <v>90</v>
      </c>
      <c r="E324" s="36" t="s">
        <v>1974</v>
      </c>
      <c r="H324" s="36">
        <f>IF('Раздел 5'!H25&lt;='Раздел 5'!D25,0,1)</f>
        <v>0</v>
      </c>
    </row>
    <row r="325" spans="1:8" ht="12.75">
      <c r="A325" s="98" t="s">
        <v>15</v>
      </c>
      <c s="36">
        <v>5</v>
      </c>
      <c s="36">
        <v>91</v>
      </c>
      <c r="E325" s="36" t="s">
        <v>1975</v>
      </c>
      <c r="H325" s="36">
        <f>IF('Раздел 5'!H26&lt;='Раздел 5'!D26,0,1)</f>
        <v>0</v>
      </c>
    </row>
    <row r="326" spans="1:8" ht="12.75">
      <c r="A326" s="98" t="s">
        <v>15</v>
      </c>
      <c s="36">
        <v>5</v>
      </c>
      <c s="36">
        <v>92</v>
      </c>
      <c r="E326" s="36" t="s">
        <v>1976</v>
      </c>
      <c r="H326" s="36">
        <f>IF('Раздел 5'!H27&lt;='Раздел 5'!D27,0,1)</f>
        <v>0</v>
      </c>
    </row>
    <row r="327" spans="1:8" ht="12.75">
      <c r="A327" s="98" t="s">
        <v>15</v>
      </c>
      <c s="36">
        <v>5</v>
      </c>
      <c s="36">
        <v>93</v>
      </c>
      <c r="E327" s="36" t="s">
        <v>1977</v>
      </c>
      <c r="H327" s="36">
        <f>IF('Раздел 5'!I5&lt;='Раздел 5'!D5,0,1)</f>
        <v>0</v>
      </c>
    </row>
    <row r="328" spans="1:8" ht="12.75">
      <c r="A328" s="98" t="s">
        <v>15</v>
      </c>
      <c s="36">
        <v>5</v>
      </c>
      <c s="36">
        <v>94</v>
      </c>
      <c r="E328" s="36" t="s">
        <v>1978</v>
      </c>
      <c r="H328" s="36">
        <f>IF('Раздел 5'!I6&lt;='Раздел 5'!D6,0,1)</f>
        <v>0</v>
      </c>
    </row>
    <row r="329" spans="1:8" ht="12.75">
      <c r="A329" s="98" t="s">
        <v>15</v>
      </c>
      <c s="36">
        <v>5</v>
      </c>
      <c s="36">
        <v>95</v>
      </c>
      <c r="E329" s="36" t="s">
        <v>1979</v>
      </c>
      <c r="H329" s="36">
        <f>IF('Раздел 5'!I7&lt;='Раздел 5'!D7,0,1)</f>
        <v>0</v>
      </c>
    </row>
    <row r="330" spans="1:8" ht="12.75">
      <c r="A330" s="98" t="s">
        <v>15</v>
      </c>
      <c s="36">
        <v>5</v>
      </c>
      <c s="36">
        <v>96</v>
      </c>
      <c r="E330" s="36" t="s">
        <v>1980</v>
      </c>
      <c r="H330" s="36">
        <f>IF('Раздел 5'!I8&lt;='Раздел 5'!D8,0,1)</f>
        <v>0</v>
      </c>
    </row>
    <row r="331" spans="1:8" ht="12.75">
      <c r="A331" s="98" t="s">
        <v>15</v>
      </c>
      <c s="36">
        <v>5</v>
      </c>
      <c s="36">
        <v>97</v>
      </c>
      <c r="E331" s="36" t="s">
        <v>1981</v>
      </c>
      <c r="H331" s="36">
        <f>IF('Раздел 5'!I9&lt;='Раздел 5'!D9,0,1)</f>
        <v>0</v>
      </c>
    </row>
    <row r="332" spans="1:8" ht="12.75">
      <c r="A332" s="98" t="s">
        <v>15</v>
      </c>
      <c s="36">
        <v>5</v>
      </c>
      <c s="36">
        <v>98</v>
      </c>
      <c r="E332" s="36" t="s">
        <v>1982</v>
      </c>
      <c r="H332" s="36">
        <f>IF('Раздел 5'!I10&lt;='Раздел 5'!D10,0,1)</f>
        <v>0</v>
      </c>
    </row>
    <row r="333" spans="1:8" ht="12.75">
      <c r="A333" s="98" t="s">
        <v>15</v>
      </c>
      <c s="36">
        <v>5</v>
      </c>
      <c s="36">
        <v>99</v>
      </c>
      <c r="E333" s="36" t="s">
        <v>1983</v>
      </c>
      <c r="H333" s="36">
        <f>IF('Раздел 5'!I11&lt;='Раздел 5'!D11,0,1)</f>
        <v>0</v>
      </c>
    </row>
    <row r="334" spans="1:8" ht="12.75">
      <c r="A334" s="98" t="s">
        <v>15</v>
      </c>
      <c s="36">
        <v>5</v>
      </c>
      <c s="36">
        <v>100</v>
      </c>
      <c r="E334" s="36" t="s">
        <v>1984</v>
      </c>
      <c r="H334" s="36">
        <f>IF('Раздел 5'!I12&lt;='Раздел 5'!D12,0,1)</f>
        <v>0</v>
      </c>
    </row>
    <row r="335" spans="1:8" ht="12.75">
      <c r="A335" s="98" t="s">
        <v>15</v>
      </c>
      <c s="36">
        <v>5</v>
      </c>
      <c s="36">
        <v>101</v>
      </c>
      <c r="E335" s="36" t="s">
        <v>1985</v>
      </c>
      <c r="H335" s="36">
        <f>IF('Раздел 5'!I13&lt;='Раздел 5'!D13,0,1)</f>
        <v>0</v>
      </c>
    </row>
    <row r="336" spans="1:8" ht="12.75">
      <c r="A336" s="98" t="s">
        <v>15</v>
      </c>
      <c s="36">
        <v>5</v>
      </c>
      <c s="36">
        <v>102</v>
      </c>
      <c r="E336" s="36" t="s">
        <v>1986</v>
      </c>
      <c r="H336" s="36">
        <f>IF('Раздел 5'!I14&lt;='Раздел 5'!D14,0,1)</f>
        <v>0</v>
      </c>
    </row>
    <row r="337" spans="1:8" ht="12.75">
      <c r="A337" s="98" t="s">
        <v>15</v>
      </c>
      <c s="36">
        <v>5</v>
      </c>
      <c s="36">
        <v>103</v>
      </c>
      <c r="E337" s="36" t="s">
        <v>1987</v>
      </c>
      <c r="H337" s="36">
        <f>IF('Раздел 5'!I15&lt;='Раздел 5'!D15,0,1)</f>
        <v>0</v>
      </c>
    </row>
    <row r="338" spans="1:8" ht="12.75">
      <c r="A338" s="98" t="s">
        <v>15</v>
      </c>
      <c s="36">
        <v>5</v>
      </c>
      <c s="36">
        <v>104</v>
      </c>
      <c r="E338" s="36" t="s">
        <v>1988</v>
      </c>
      <c r="H338" s="36">
        <f>IF('Раздел 5'!I16&lt;='Раздел 5'!D16,0,1)</f>
        <v>0</v>
      </c>
    </row>
    <row r="339" spans="1:8" ht="12.75">
      <c r="A339" s="98" t="s">
        <v>15</v>
      </c>
      <c s="36">
        <v>5</v>
      </c>
      <c s="36">
        <v>105</v>
      </c>
      <c r="E339" s="36" t="s">
        <v>1989</v>
      </c>
      <c r="H339" s="36">
        <f>IF('Раздел 5'!I17&lt;='Раздел 5'!D17,0,1)</f>
        <v>0</v>
      </c>
    </row>
    <row r="340" spans="1:8" ht="12.75">
      <c r="A340" s="98" t="s">
        <v>15</v>
      </c>
      <c s="36">
        <v>5</v>
      </c>
      <c s="36">
        <v>106</v>
      </c>
      <c r="E340" s="36" t="s">
        <v>1990</v>
      </c>
      <c r="H340" s="36">
        <f>IF('Раздел 5'!I18&lt;='Раздел 5'!D18,0,1)</f>
        <v>0</v>
      </c>
    </row>
    <row r="341" spans="1:8" ht="12.75">
      <c r="A341" s="98" t="s">
        <v>15</v>
      </c>
      <c s="36">
        <v>5</v>
      </c>
      <c s="36">
        <v>107</v>
      </c>
      <c r="E341" s="36" t="s">
        <v>1991</v>
      </c>
      <c r="H341" s="36">
        <f>IF('Раздел 5'!I19&lt;='Раздел 5'!D19,0,1)</f>
        <v>0</v>
      </c>
    </row>
    <row r="342" spans="1:8" ht="12.75">
      <c r="A342" s="98" t="s">
        <v>15</v>
      </c>
      <c s="36">
        <v>5</v>
      </c>
      <c s="36">
        <v>108</v>
      </c>
      <c r="E342" s="36" t="s">
        <v>1992</v>
      </c>
      <c r="H342" s="36">
        <f>IF('Раздел 5'!I20&lt;='Раздел 5'!D20,0,1)</f>
        <v>0</v>
      </c>
    </row>
    <row r="343" spans="1:8" ht="12.75">
      <c r="A343" s="98" t="s">
        <v>15</v>
      </c>
      <c s="36">
        <v>5</v>
      </c>
      <c s="36">
        <v>109</v>
      </c>
      <c r="E343" s="36" t="s">
        <v>1993</v>
      </c>
      <c r="H343" s="36">
        <f>IF('Раздел 5'!I21&lt;='Раздел 5'!D21,0,1)</f>
        <v>0</v>
      </c>
    </row>
    <row r="344" spans="1:8" ht="12.75">
      <c r="A344" s="98" t="s">
        <v>15</v>
      </c>
      <c s="36">
        <v>5</v>
      </c>
      <c s="36">
        <v>110</v>
      </c>
      <c r="E344" s="36" t="s">
        <v>1994</v>
      </c>
      <c r="H344" s="36">
        <f>IF('Раздел 5'!I22&lt;='Раздел 5'!D22,0,1)</f>
        <v>0</v>
      </c>
    </row>
    <row r="345" spans="1:8" ht="12.75">
      <c r="A345" s="98" t="s">
        <v>15</v>
      </c>
      <c s="36">
        <v>5</v>
      </c>
      <c s="36">
        <v>111</v>
      </c>
      <c r="E345" s="36" t="s">
        <v>1995</v>
      </c>
      <c r="H345" s="36">
        <f>IF('Раздел 5'!I23&lt;='Раздел 5'!D23,0,1)</f>
        <v>0</v>
      </c>
    </row>
    <row r="346" spans="1:8" ht="12.75">
      <c r="A346" s="98" t="s">
        <v>15</v>
      </c>
      <c s="36">
        <v>5</v>
      </c>
      <c s="36">
        <v>112</v>
      </c>
      <c r="E346" s="36" t="s">
        <v>1996</v>
      </c>
      <c r="H346" s="36">
        <f>IF('Раздел 5'!I24&lt;='Раздел 5'!D24,0,1)</f>
        <v>0</v>
      </c>
    </row>
    <row r="347" spans="1:8" ht="12.75">
      <c r="A347" s="98" t="s">
        <v>15</v>
      </c>
      <c s="36">
        <v>5</v>
      </c>
      <c s="36">
        <v>113</v>
      </c>
      <c r="E347" s="36" t="s">
        <v>1997</v>
      </c>
      <c r="H347" s="36">
        <f>IF('Раздел 5'!I25&lt;='Раздел 5'!D25,0,1)</f>
        <v>0</v>
      </c>
    </row>
    <row r="348" spans="1:8" ht="12.75">
      <c r="A348" s="98" t="s">
        <v>15</v>
      </c>
      <c s="36">
        <v>5</v>
      </c>
      <c s="36">
        <v>114</v>
      </c>
      <c r="E348" s="36" t="s">
        <v>1998</v>
      </c>
      <c r="H348" s="36">
        <f>IF('Раздел 5'!I26&lt;='Раздел 5'!D26,0,1)</f>
        <v>0</v>
      </c>
    </row>
    <row r="349" spans="1:8" ht="12.75">
      <c r="A349" s="98" t="s">
        <v>15</v>
      </c>
      <c s="36">
        <v>5</v>
      </c>
      <c s="36">
        <v>115</v>
      </c>
      <c r="E349" s="36" t="s">
        <v>1999</v>
      </c>
      <c r="H349" s="36">
        <f>IF('Раздел 5'!I27&lt;='Раздел 5'!D27,0,1)</f>
        <v>0</v>
      </c>
    </row>
    <row r="350" spans="1:8" ht="12.75">
      <c r="A350" s="98" t="s">
        <v>15</v>
      </c>
      <c s="36">
        <v>5</v>
      </c>
      <c s="36">
        <v>255</v>
      </c>
      <c r="E350" s="36" t="s">
        <v>2000</v>
      </c>
      <c r="H350" s="98">
        <f>IF('Раздел 5'!D9&lt;='Раздел 5'!D8,0,1)</f>
        <v>0</v>
      </c>
    </row>
    <row r="351" spans="1:8" ht="12.75">
      <c r="A351" s="98" t="s">
        <v>15</v>
      </c>
      <c s="36">
        <v>5</v>
      </c>
      <c s="36">
        <v>256</v>
      </c>
      <c r="E351" s="36" t="s">
        <v>2001</v>
      </c>
      <c r="H351" s="98">
        <f>IF('Раздел 5'!E9&lt;='Раздел 5'!E8,0,1)</f>
        <v>0</v>
      </c>
    </row>
    <row r="352" spans="1:8" ht="12.75">
      <c r="A352" s="98" t="s">
        <v>15</v>
      </c>
      <c s="36">
        <v>5</v>
      </c>
      <c s="36">
        <v>257</v>
      </c>
      <c r="E352" s="36" t="s">
        <v>2002</v>
      </c>
      <c r="H352" s="98">
        <f>IF('Раздел 5'!F9&lt;='Раздел 5'!F8,0,1)</f>
        <v>0</v>
      </c>
    </row>
    <row r="353" spans="1:8" ht="12.75">
      <c r="A353" s="98" t="s">
        <v>15</v>
      </c>
      <c s="36">
        <v>5</v>
      </c>
      <c s="36">
        <v>258</v>
      </c>
      <c r="E353" s="36" t="s">
        <v>2003</v>
      </c>
      <c r="H353" s="98">
        <f>IF('Раздел 5'!G9&lt;='Раздел 5'!G8,0,1)</f>
        <v>0</v>
      </c>
    </row>
    <row r="354" spans="1:8" ht="12.75">
      <c r="A354" s="98" t="s">
        <v>15</v>
      </c>
      <c s="36">
        <v>5</v>
      </c>
      <c s="36">
        <v>259</v>
      </c>
      <c r="E354" s="36" t="s">
        <v>2004</v>
      </c>
      <c r="H354" s="98">
        <f>IF('Раздел 5'!H9&lt;='Раздел 5'!H8,0,1)</f>
        <v>0</v>
      </c>
    </row>
    <row r="355" spans="1:8" ht="12.75">
      <c r="A355" s="98" t="s">
        <v>15</v>
      </c>
      <c s="36">
        <v>5</v>
      </c>
      <c s="36">
        <v>260</v>
      </c>
      <c r="E355" s="36" t="s">
        <v>2005</v>
      </c>
      <c r="H355" s="98">
        <f>IF('Раздел 5'!I9&lt;='Раздел 5'!I8,0,1)</f>
        <v>0</v>
      </c>
    </row>
    <row r="356" spans="1:8" ht="12.75">
      <c r="A356" s="98" t="s">
        <v>15</v>
      </c>
      <c s="36">
        <v>5</v>
      </c>
      <c s="36">
        <v>266</v>
      </c>
      <c r="E356" s="36" t="s">
        <v>2006</v>
      </c>
      <c r="H356" s="98">
        <f>IF('Раздел 5'!D13&lt;='Раздел 5'!D12,0,1)</f>
        <v>0</v>
      </c>
    </row>
    <row r="357" spans="1:8" ht="12.75">
      <c r="A357" s="98" t="s">
        <v>15</v>
      </c>
      <c s="36">
        <v>5</v>
      </c>
      <c s="36">
        <v>267</v>
      </c>
      <c r="E357" s="36" t="s">
        <v>2007</v>
      </c>
      <c r="H357" s="98">
        <f>IF('Раздел 5'!E13&lt;='Раздел 5'!E12,0,1)</f>
        <v>0</v>
      </c>
    </row>
    <row r="358" spans="1:8" ht="12.75">
      <c r="A358" s="98" t="s">
        <v>15</v>
      </c>
      <c s="36">
        <v>5</v>
      </c>
      <c s="36">
        <v>268</v>
      </c>
      <c r="E358" s="36" t="s">
        <v>2008</v>
      </c>
      <c r="H358" s="98">
        <f>IF('Раздел 5'!F13&lt;='Раздел 5'!F12,0,1)</f>
        <v>0</v>
      </c>
    </row>
    <row r="359" spans="1:8" ht="12.75">
      <c r="A359" s="98" t="s">
        <v>15</v>
      </c>
      <c s="36">
        <v>5</v>
      </c>
      <c s="36">
        <v>269</v>
      </c>
      <c r="E359" s="36" t="s">
        <v>2009</v>
      </c>
      <c r="H359" s="98">
        <f>IF('Раздел 5'!G13&lt;='Раздел 5'!G12,0,1)</f>
        <v>0</v>
      </c>
    </row>
    <row r="360" spans="1:8" ht="12.75">
      <c r="A360" s="98" t="s">
        <v>15</v>
      </c>
      <c s="36">
        <v>5</v>
      </c>
      <c s="36">
        <v>270</v>
      </c>
      <c r="E360" s="36" t="s">
        <v>2010</v>
      </c>
      <c r="H360" s="98">
        <f>IF('Раздел 5'!H13&lt;='Раздел 5'!H12,0,1)</f>
        <v>0</v>
      </c>
    </row>
    <row r="361" spans="1:8" ht="12.75">
      <c r="A361" s="98" t="s">
        <v>15</v>
      </c>
      <c s="36">
        <v>5</v>
      </c>
      <c s="36">
        <v>271</v>
      </c>
      <c r="E361" s="36" t="s">
        <v>2011</v>
      </c>
      <c r="H361" s="98">
        <f>IF('Раздел 5'!I13&lt;='Раздел 5'!I12,0,1)</f>
        <v>0</v>
      </c>
    </row>
    <row r="362" spans="1:8" ht="12.75">
      <c r="A362" s="98" t="s">
        <v>15</v>
      </c>
      <c s="36">
        <v>5</v>
      </c>
      <c s="36">
        <v>277</v>
      </c>
      <c r="E362" s="36" t="s">
        <v>2012</v>
      </c>
      <c r="H362" s="98">
        <f>IF('Раздел 5'!D19&lt;='Раздел 5'!D18,0,1)</f>
        <v>0</v>
      </c>
    </row>
    <row r="363" spans="1:8" ht="12.75">
      <c r="A363" s="98" t="s">
        <v>15</v>
      </c>
      <c s="36">
        <v>5</v>
      </c>
      <c s="36">
        <v>278</v>
      </c>
      <c r="E363" s="36" t="s">
        <v>2013</v>
      </c>
      <c r="H363" s="98">
        <f>IF('Раздел 5'!E19&lt;='Раздел 5'!E18,0,1)</f>
        <v>0</v>
      </c>
    </row>
    <row r="364" spans="1:8" ht="12.75">
      <c r="A364" s="98" t="s">
        <v>15</v>
      </c>
      <c s="36">
        <v>5</v>
      </c>
      <c s="36">
        <v>279</v>
      </c>
      <c r="E364" s="36" t="s">
        <v>2014</v>
      </c>
      <c r="H364" s="98">
        <f>IF('Раздел 5'!F19&lt;='Раздел 5'!F18,0,1)</f>
        <v>0</v>
      </c>
    </row>
    <row r="365" spans="1:8" ht="12.75">
      <c r="A365" s="98" t="s">
        <v>15</v>
      </c>
      <c s="36">
        <v>5</v>
      </c>
      <c s="36">
        <v>280</v>
      </c>
      <c r="E365" s="36" t="s">
        <v>2015</v>
      </c>
      <c r="H365" s="98">
        <f>IF('Раздел 5'!G19&lt;='Раздел 5'!G18,0,1)</f>
        <v>0</v>
      </c>
    </row>
    <row r="366" spans="1:8" ht="12.75">
      <c r="A366" s="98" t="s">
        <v>15</v>
      </c>
      <c s="36">
        <v>5</v>
      </c>
      <c s="36">
        <v>281</v>
      </c>
      <c r="E366" s="36" t="s">
        <v>2016</v>
      </c>
      <c r="H366" s="98">
        <f>IF('Раздел 5'!H19&lt;='Раздел 5'!H18,0,1)</f>
        <v>0</v>
      </c>
    </row>
    <row r="367" spans="1:8" ht="12.75">
      <c r="A367" s="98" t="s">
        <v>15</v>
      </c>
      <c s="36">
        <v>5</v>
      </c>
      <c s="36">
        <v>282</v>
      </c>
      <c r="E367" s="36" t="s">
        <v>2017</v>
      </c>
      <c r="H367" s="98">
        <f>IF('Раздел 5'!I19&lt;='Раздел 5'!I18,0,1)</f>
        <v>0</v>
      </c>
    </row>
    <row r="368" spans="1:8" ht="12.75">
      <c r="A368" s="98" t="s">
        <v>15</v>
      </c>
      <c s="36">
        <v>5</v>
      </c>
      <c s="36">
        <v>288</v>
      </c>
      <c r="E368" s="36" t="s">
        <v>2018</v>
      </c>
      <c r="H368" s="98">
        <f>IF('Раздел 5'!D20&lt;='Раздел 5'!D18,0,1)</f>
        <v>0</v>
      </c>
    </row>
    <row r="369" spans="1:8" ht="12.75">
      <c r="A369" s="98" t="s">
        <v>15</v>
      </c>
      <c s="36">
        <v>5</v>
      </c>
      <c s="36">
        <v>289</v>
      </c>
      <c r="E369" s="36" t="s">
        <v>2019</v>
      </c>
      <c r="H369" s="98">
        <f>IF('Раздел 5'!E20&lt;='Раздел 5'!E18,0,1)</f>
        <v>0</v>
      </c>
    </row>
    <row r="370" spans="1:8" ht="12.75">
      <c r="A370" s="98" t="s">
        <v>15</v>
      </c>
      <c s="36">
        <v>5</v>
      </c>
      <c s="36">
        <v>290</v>
      </c>
      <c r="E370" s="36" t="s">
        <v>2020</v>
      </c>
      <c r="H370" s="98">
        <f>IF('Раздел 5'!F20&lt;='Раздел 5'!F18,0,1)</f>
        <v>0</v>
      </c>
    </row>
    <row r="371" spans="1:8" ht="12.75">
      <c r="A371" s="98" t="s">
        <v>15</v>
      </c>
      <c s="36">
        <v>5</v>
      </c>
      <c s="36">
        <v>291</v>
      </c>
      <c r="E371" s="36" t="s">
        <v>2021</v>
      </c>
      <c r="H371" s="98">
        <f>IF('Раздел 5'!G20&lt;='Раздел 5'!G18,0,1)</f>
        <v>0</v>
      </c>
    </row>
    <row r="372" spans="1:8" ht="12.75">
      <c r="A372" s="98" t="s">
        <v>15</v>
      </c>
      <c s="36">
        <v>5</v>
      </c>
      <c s="36">
        <v>292</v>
      </c>
      <c r="E372" s="36" t="s">
        <v>2022</v>
      </c>
      <c r="H372" s="98">
        <f>IF('Раздел 5'!H20&lt;='Раздел 5'!H18,0,1)</f>
        <v>0</v>
      </c>
    </row>
    <row r="373" spans="1:8" ht="12.75">
      <c r="A373" s="98" t="s">
        <v>15</v>
      </c>
      <c s="36">
        <v>5</v>
      </c>
      <c s="36">
        <v>293</v>
      </c>
      <c r="E373" s="36" t="s">
        <v>2023</v>
      </c>
      <c r="H373" s="98">
        <f>IF('Раздел 5'!I20&lt;='Раздел 5'!I18,0,1)</f>
        <v>0</v>
      </c>
    </row>
    <row r="374" spans="1:8" ht="12.75">
      <c r="A374" s="98" t="s">
        <v>15</v>
      </c>
      <c s="36">
        <v>5</v>
      </c>
      <c s="36">
        <v>299</v>
      </c>
      <c r="E374" s="36" t="s">
        <v>2024</v>
      </c>
      <c r="H374" s="98">
        <f>IF('Раздел 5'!D21&lt;='Раздел 5'!D18,0,1)</f>
        <v>0</v>
      </c>
    </row>
    <row r="375" spans="1:8" ht="12.75">
      <c r="A375" s="98" t="s">
        <v>15</v>
      </c>
      <c s="36">
        <v>5</v>
      </c>
      <c s="36">
        <v>300</v>
      </c>
      <c r="E375" s="36" t="s">
        <v>2025</v>
      </c>
      <c r="H375" s="98">
        <f>IF('Раздел 5'!E21&lt;='Раздел 5'!E18,0,1)</f>
        <v>0</v>
      </c>
    </row>
    <row r="376" spans="1:8" ht="12.75">
      <c r="A376" s="98" t="s">
        <v>15</v>
      </c>
      <c s="36">
        <v>5</v>
      </c>
      <c s="36">
        <v>301</v>
      </c>
      <c r="E376" s="36" t="s">
        <v>2026</v>
      </c>
      <c r="H376" s="98">
        <f>IF('Раздел 5'!F21&lt;='Раздел 5'!F18,0,1)</f>
        <v>0</v>
      </c>
    </row>
    <row r="377" spans="1:8" ht="12.75">
      <c r="A377" s="98" t="s">
        <v>15</v>
      </c>
      <c s="36">
        <v>5</v>
      </c>
      <c s="36">
        <v>302</v>
      </c>
      <c r="E377" s="36" t="s">
        <v>2027</v>
      </c>
      <c r="H377" s="98">
        <f>IF('Раздел 5'!G21&lt;='Раздел 5'!G18,0,1)</f>
        <v>0</v>
      </c>
    </row>
    <row r="378" spans="1:8" ht="12.75">
      <c r="A378" s="98" t="s">
        <v>15</v>
      </c>
      <c s="36">
        <v>5</v>
      </c>
      <c s="36">
        <v>303</v>
      </c>
      <c r="E378" s="36" t="s">
        <v>2028</v>
      </c>
      <c r="H378" s="98">
        <f>IF('Раздел 5'!H21&lt;='Раздел 5'!H18,0,1)</f>
        <v>0</v>
      </c>
    </row>
    <row r="379" spans="1:8" ht="12.75">
      <c r="A379" s="98" t="s">
        <v>15</v>
      </c>
      <c s="36">
        <v>5</v>
      </c>
      <c s="36">
        <v>304</v>
      </c>
      <c r="E379" s="36" t="s">
        <v>2029</v>
      </c>
      <c r="H379" s="98">
        <f>IF('Раздел 5'!I21&lt;='Раздел 5'!I18,0,1)</f>
        <v>0</v>
      </c>
    </row>
    <row r="380" spans="1:8" ht="12.75">
      <c r="A380" s="98" t="s">
        <v>15</v>
      </c>
      <c s="36">
        <v>5</v>
      </c>
      <c s="36">
        <v>310</v>
      </c>
      <c r="E380" s="36" t="s">
        <v>2337</v>
      </c>
      <c r="H380" s="98">
        <f>IF('Раздел 5'!D19+'Раздел 5'!D20+'Раздел 5'!D21&lt;='Раздел 5'!D18,0,1)</f>
        <v>0</v>
      </c>
    </row>
    <row r="381" spans="1:8" ht="12.75">
      <c r="A381" s="98" t="s">
        <v>15</v>
      </c>
      <c s="36">
        <v>5</v>
      </c>
      <c s="36">
        <v>311</v>
      </c>
      <c r="E381" s="36" t="s">
        <v>2338</v>
      </c>
      <c r="H381" s="98">
        <f>IF('Раздел 5'!E19+'Раздел 5'!E20+'Раздел 5'!E21&lt;='Раздел 5'!E18,0,1)</f>
        <v>0</v>
      </c>
    </row>
    <row r="382" spans="1:8" ht="12.75">
      <c r="A382" s="98" t="s">
        <v>15</v>
      </c>
      <c s="36">
        <v>5</v>
      </c>
      <c s="36">
        <v>312</v>
      </c>
      <c r="E382" s="36" t="s">
        <v>2339</v>
      </c>
      <c r="H382" s="98">
        <f>IF('Раздел 5'!F19+'Раздел 5'!F20+'Раздел 5'!F21&lt;='Раздел 5'!F18,0,1)</f>
        <v>0</v>
      </c>
    </row>
    <row r="383" spans="1:8" ht="12.75">
      <c r="A383" s="98" t="s">
        <v>15</v>
      </c>
      <c s="36">
        <v>5</v>
      </c>
      <c s="36">
        <v>313</v>
      </c>
      <c r="E383" s="36" t="s">
        <v>2340</v>
      </c>
      <c r="H383" s="98">
        <f>IF('Раздел 5'!G19+'Раздел 5'!G20+'Раздел 5'!G21&lt;='Раздел 5'!G18,0,1)</f>
        <v>0</v>
      </c>
    </row>
    <row r="384" spans="1:8" ht="12.75">
      <c r="A384" s="98" t="s">
        <v>15</v>
      </c>
      <c s="36">
        <v>5</v>
      </c>
      <c s="36">
        <v>314</v>
      </c>
      <c r="E384" s="36" t="s">
        <v>2341</v>
      </c>
      <c r="H384" s="98">
        <f>IF('Раздел 5'!H19+'Раздел 5'!H20+'Раздел 5'!H21&lt;='Раздел 5'!H18,0,1)</f>
        <v>0</v>
      </c>
    </row>
    <row r="385" spans="1:8" ht="12.75">
      <c r="A385" s="98" t="s">
        <v>15</v>
      </c>
      <c s="36">
        <v>5</v>
      </c>
      <c s="36">
        <v>315</v>
      </c>
      <c r="E385" s="36" t="s">
        <v>2342</v>
      </c>
      <c r="H385" s="98">
        <f>IF('Раздел 5'!I19+'Раздел 5'!I20+'Раздел 5'!I21&lt;='Раздел 5'!I18,0,1)</f>
        <v>0</v>
      </c>
    </row>
    <row r="386" spans="1:8" ht="12.75">
      <c r="A386" s="98" t="s">
        <v>15</v>
      </c>
      <c s="36">
        <v>5</v>
      </c>
      <c s="36">
        <v>321</v>
      </c>
      <c r="E386" s="36" t="s">
        <v>2343</v>
      </c>
      <c r="H386" s="98">
        <f>IF('Раздел 5'!D26+'Раздел 5'!D27&lt;='Раздел 5'!D25,0,1)</f>
        <v>0</v>
      </c>
    </row>
    <row r="387" spans="1:8" ht="12.75">
      <c r="A387" s="98" t="s">
        <v>15</v>
      </c>
      <c s="36">
        <v>5</v>
      </c>
      <c s="36">
        <v>322</v>
      </c>
      <c r="E387" s="36" t="s">
        <v>2344</v>
      </c>
      <c r="H387" s="98">
        <f>IF('Раздел 5'!E26+'Раздел 5'!E27&lt;='Раздел 5'!E25,0,1)</f>
        <v>0</v>
      </c>
    </row>
    <row r="388" spans="1:8" ht="12.75">
      <c r="A388" s="98" t="s">
        <v>15</v>
      </c>
      <c s="36">
        <v>5</v>
      </c>
      <c s="36">
        <v>323</v>
      </c>
      <c r="E388" s="36" t="s">
        <v>2345</v>
      </c>
      <c r="H388" s="98">
        <f>IF('Раздел 5'!F26+'Раздел 5'!F27&lt;='Раздел 5'!F25,0,1)</f>
        <v>0</v>
      </c>
    </row>
    <row r="389" spans="1:8" ht="12.75">
      <c r="A389" s="98" t="s">
        <v>15</v>
      </c>
      <c s="36">
        <v>5</v>
      </c>
      <c s="36">
        <v>324</v>
      </c>
      <c r="E389" s="36" t="s">
        <v>2346</v>
      </c>
      <c r="H389" s="98">
        <f>IF('Раздел 5'!G26+'Раздел 5'!G27&lt;='Раздел 5'!G25,0,1)</f>
        <v>0</v>
      </c>
    </row>
    <row r="390" spans="1:8" ht="12.75">
      <c r="A390" s="98" t="s">
        <v>15</v>
      </c>
      <c s="36">
        <v>5</v>
      </c>
      <c s="36">
        <v>325</v>
      </c>
      <c r="E390" s="36" t="s">
        <v>2347</v>
      </c>
      <c r="H390" s="98">
        <f>IF('Раздел 5'!H26+'Раздел 5'!H27&lt;='Раздел 5'!H25,0,1)</f>
        <v>0</v>
      </c>
    </row>
    <row r="391" spans="1:8" ht="12.75">
      <c r="A391" s="98" t="s">
        <v>15</v>
      </c>
      <c s="36">
        <v>5</v>
      </c>
      <c s="36">
        <v>326</v>
      </c>
      <c r="E391" s="36" t="s">
        <v>2348</v>
      </c>
      <c r="H391" s="98">
        <f>IF('Раздел 5'!I26+'Раздел 5'!I27&lt;='Раздел 5'!I25,0,1)</f>
        <v>0</v>
      </c>
    </row>
    <row r="392" spans="1:8" ht="12.75">
      <c r="A392" s="98" t="s">
        <v>15</v>
      </c>
      <c s="36">
        <v>5</v>
      </c>
      <c s="36">
        <v>332</v>
      </c>
      <c r="E392" s="36" t="s">
        <v>2030</v>
      </c>
      <c r="H392" s="98">
        <f>IF('Раздел 5'!D26&lt;='Раздел 5'!D25,0,1)</f>
        <v>0</v>
      </c>
    </row>
    <row r="393" spans="1:8" ht="12.75">
      <c r="A393" s="98" t="s">
        <v>15</v>
      </c>
      <c s="36">
        <v>5</v>
      </c>
      <c s="36">
        <v>333</v>
      </c>
      <c r="E393" s="36" t="s">
        <v>2031</v>
      </c>
      <c r="H393" s="98">
        <f>IF('Раздел 5'!E26&lt;='Раздел 5'!E25,0,1)</f>
        <v>0</v>
      </c>
    </row>
    <row r="394" spans="1:8" ht="12.75">
      <c r="A394" s="98" t="s">
        <v>15</v>
      </c>
      <c s="36">
        <v>5</v>
      </c>
      <c s="36">
        <v>334</v>
      </c>
      <c r="E394" s="36" t="s">
        <v>2032</v>
      </c>
      <c r="H394" s="98">
        <f>IF('Раздел 5'!F26&lt;='Раздел 5'!F25,0,1)</f>
        <v>0</v>
      </c>
    </row>
    <row r="395" spans="1:8" ht="12.75">
      <c r="A395" s="98" t="s">
        <v>15</v>
      </c>
      <c s="36">
        <v>5</v>
      </c>
      <c s="36">
        <v>335</v>
      </c>
      <c r="E395" s="36" t="s">
        <v>2033</v>
      </c>
      <c r="H395" s="98">
        <f>IF('Раздел 5'!G26&lt;='Раздел 5'!G25,0,1)</f>
        <v>0</v>
      </c>
    </row>
    <row r="396" spans="1:8" ht="12.75">
      <c r="A396" s="98" t="s">
        <v>15</v>
      </c>
      <c s="36">
        <v>5</v>
      </c>
      <c s="36">
        <v>336</v>
      </c>
      <c r="E396" s="36" t="s">
        <v>2034</v>
      </c>
      <c r="H396" s="98">
        <f>IF('Раздел 5'!H26&lt;='Раздел 5'!H25,0,1)</f>
        <v>0</v>
      </c>
    </row>
    <row r="397" spans="1:8" ht="12.75">
      <c r="A397" s="98" t="s">
        <v>15</v>
      </c>
      <c s="36">
        <v>5</v>
      </c>
      <c s="36">
        <v>337</v>
      </c>
      <c r="E397" s="36" t="s">
        <v>2035</v>
      </c>
      <c r="H397" s="98">
        <f>IF('Раздел 5'!I26&lt;='Раздел 5'!I25,0,1)</f>
        <v>0</v>
      </c>
    </row>
    <row r="398" spans="1:8" ht="12.75">
      <c r="A398" s="98" t="s">
        <v>15</v>
      </c>
      <c s="36">
        <v>5</v>
      </c>
      <c s="36">
        <v>343</v>
      </c>
      <c r="E398" s="36" t="s">
        <v>2036</v>
      </c>
      <c r="H398" s="98">
        <f>IF('Раздел 5'!D27&lt;='Раздел 5'!D25,0,1)</f>
        <v>0</v>
      </c>
    </row>
    <row r="399" spans="1:8" ht="12.75">
      <c r="A399" s="98" t="s">
        <v>15</v>
      </c>
      <c s="36">
        <v>5</v>
      </c>
      <c s="36">
        <v>344</v>
      </c>
      <c r="E399" s="36" t="s">
        <v>2037</v>
      </c>
      <c r="H399" s="98">
        <f>IF('Раздел 5'!E27&lt;='Раздел 5'!E25,0,1)</f>
        <v>0</v>
      </c>
    </row>
    <row r="400" spans="1:8" ht="12.75">
      <c r="A400" s="98" t="s">
        <v>15</v>
      </c>
      <c s="36">
        <v>5</v>
      </c>
      <c s="36">
        <v>345</v>
      </c>
      <c r="E400" s="36" t="s">
        <v>2038</v>
      </c>
      <c r="H400" s="98">
        <f>IF('Раздел 5'!F27&lt;='Раздел 5'!F25,0,1)</f>
        <v>0</v>
      </c>
    </row>
    <row r="401" spans="1:8" ht="12.75">
      <c r="A401" s="98" t="s">
        <v>15</v>
      </c>
      <c s="36">
        <v>5</v>
      </c>
      <c s="36">
        <v>346</v>
      </c>
      <c r="E401" s="36" t="s">
        <v>2039</v>
      </c>
      <c r="H401" s="98">
        <f>IF('Раздел 5'!G27&lt;='Раздел 5'!G25,0,1)</f>
        <v>0</v>
      </c>
    </row>
    <row r="402" spans="1:8" ht="12.75">
      <c r="A402" s="98" t="s">
        <v>15</v>
      </c>
      <c s="36">
        <v>5</v>
      </c>
      <c s="36">
        <v>347</v>
      </c>
      <c r="E402" s="36" t="s">
        <v>2040</v>
      </c>
      <c r="H402" s="98">
        <f>IF('Раздел 5'!H27&lt;='Раздел 5'!H25,0,1)</f>
        <v>0</v>
      </c>
    </row>
    <row r="403" spans="1:8" ht="12.75">
      <c r="A403" s="98" t="s">
        <v>15</v>
      </c>
      <c s="36">
        <v>5</v>
      </c>
      <c s="36">
        <v>348</v>
      </c>
      <c r="E403" s="36" t="s">
        <v>2041</v>
      </c>
      <c r="H403" s="98">
        <f>IF('Раздел 5'!I27&lt;='Раздел 5'!I25,0,1)</f>
        <v>0</v>
      </c>
    </row>
    <row r="404" spans="1:14" ht="12.75">
      <c r="A404" s="98" t="s">
        <v>15</v>
      </c>
      <c s="36">
        <v>5</v>
      </c>
      <c s="36">
        <v>354</v>
      </c>
      <c r="E404" s="36" t="s">
        <v>2042</v>
      </c>
      <c r="H404" s="36">
        <f>IF(OR(AND('Раздел 4'!D5&gt;0,'Раздел 5'!D5&gt;0),AND('Раздел 4'!D5=0,'Раздел 5'!D5=0)),0,1)</f>
        <v>0</v>
      </c>
      <c r="N404" s="180"/>
    </row>
    <row r="405" spans="1:8" ht="12.75">
      <c r="A405" s="98" t="s">
        <v>15</v>
      </c>
      <c s="36">
        <v>5</v>
      </c>
      <c s="36">
        <v>355</v>
      </c>
      <c r="E405" s="36" t="s">
        <v>2043</v>
      </c>
      <c r="H405" s="36">
        <f>IF(OR(AND('Раздел 4'!D6&gt;0,'Раздел 5'!D6&gt;0),AND('Раздел 4'!D6=0,'Раздел 5'!D6=0)),0,1)</f>
        <v>0</v>
      </c>
    </row>
    <row r="406" spans="1:8" ht="12.75">
      <c r="A406" s="98" t="s">
        <v>15</v>
      </c>
      <c s="36">
        <v>5</v>
      </c>
      <c s="36">
        <v>356</v>
      </c>
      <c r="E406" s="36" t="s">
        <v>2044</v>
      </c>
      <c r="H406" s="36">
        <f>IF(OR(AND('Раздел 4'!D7&gt;0,'Раздел 5'!D7&gt;0),AND('Раздел 4'!D7=0,'Раздел 5'!D7=0)),0,1)</f>
        <v>0</v>
      </c>
    </row>
    <row r="407" spans="1:8" ht="12.75">
      <c r="A407" s="98" t="s">
        <v>15</v>
      </c>
      <c s="36">
        <v>5</v>
      </c>
      <c s="36">
        <v>357</v>
      </c>
      <c r="E407" s="36" t="s">
        <v>2045</v>
      </c>
      <c r="H407" s="36">
        <f>IF(OR(AND('Раздел 4'!D8&gt;0,'Раздел 5'!D8&gt;0),AND('Раздел 4'!D8=0,'Раздел 5'!D8=0)),0,1)</f>
        <v>0</v>
      </c>
    </row>
    <row r="408" spans="1:8" ht="12.75">
      <c r="A408" s="98" t="s">
        <v>15</v>
      </c>
      <c s="36">
        <v>5</v>
      </c>
      <c s="36">
        <v>358</v>
      </c>
      <c r="E408" s="36" t="s">
        <v>2046</v>
      </c>
      <c r="H408" s="36">
        <f>IF(OR(AND('Раздел 4'!D9&gt;0,'Раздел 5'!D9&gt;0),AND('Раздел 4'!D9=0,'Раздел 5'!D9=0)),0,1)</f>
        <v>0</v>
      </c>
    </row>
    <row r="409" spans="1:8" ht="12.75">
      <c r="A409" s="98" t="s">
        <v>15</v>
      </c>
      <c s="36">
        <v>5</v>
      </c>
      <c s="36">
        <v>359</v>
      </c>
      <c r="E409" s="36" t="s">
        <v>2047</v>
      </c>
      <c r="H409" s="36">
        <f>IF(OR(AND('Раздел 4'!D10&gt;0,'Раздел 5'!D10&gt;0),AND('Раздел 4'!D10=0,'Раздел 5'!D10=0)),0,1)</f>
        <v>0</v>
      </c>
    </row>
    <row r="410" spans="1:8" ht="12.75">
      <c r="A410" s="98" t="s">
        <v>15</v>
      </c>
      <c s="36">
        <v>5</v>
      </c>
      <c s="36">
        <v>360</v>
      </c>
      <c r="E410" s="36" t="s">
        <v>2048</v>
      </c>
      <c r="H410" s="36">
        <f>IF(OR(AND('Раздел 4'!D11&gt;0,'Раздел 5'!D11&gt;0),AND('Раздел 4'!D11=0,'Раздел 5'!D11=0)),0,1)</f>
        <v>0</v>
      </c>
    </row>
    <row r="411" spans="1:8" ht="12.75">
      <c r="A411" s="98" t="s">
        <v>15</v>
      </c>
      <c s="36">
        <v>5</v>
      </c>
      <c s="36">
        <v>361</v>
      </c>
      <c r="E411" s="36" t="s">
        <v>2049</v>
      </c>
      <c r="H411" s="36">
        <f>IF(OR(AND('Раздел 4'!D12&gt;0,'Раздел 5'!D12&gt;0),AND('Раздел 4'!D12=0,'Раздел 5'!D12=0)),0,1)</f>
        <v>0</v>
      </c>
    </row>
    <row r="412" spans="1:8" ht="12.75">
      <c r="A412" s="98" t="s">
        <v>15</v>
      </c>
      <c s="36">
        <v>5</v>
      </c>
      <c s="36">
        <v>362</v>
      </c>
      <c r="E412" s="36" t="s">
        <v>2050</v>
      </c>
      <c r="H412" s="36">
        <f>IF(OR(AND('Раздел 4'!D13&gt;0,'Раздел 5'!D13&gt;0),AND('Раздел 4'!D13=0,'Раздел 5'!D13=0)),0,1)</f>
        <v>0</v>
      </c>
    </row>
    <row r="413" spans="1:8" ht="12.75">
      <c r="A413" s="98" t="s">
        <v>15</v>
      </c>
      <c s="36">
        <v>5</v>
      </c>
      <c s="36">
        <v>363</v>
      </c>
      <c r="E413" s="36" t="s">
        <v>2051</v>
      </c>
      <c r="H413" s="36">
        <f>IF(OR(AND('Раздел 4'!D14&gt;0,'Раздел 5'!D14&gt;0),AND('Раздел 4'!D14=0,'Раздел 5'!D14=0)),0,1)</f>
        <v>0</v>
      </c>
    </row>
    <row r="414" spans="1:8" ht="12.75">
      <c r="A414" s="98" t="s">
        <v>15</v>
      </c>
      <c s="36">
        <v>5</v>
      </c>
      <c s="36">
        <v>364</v>
      </c>
      <c r="E414" s="36" t="s">
        <v>2052</v>
      </c>
      <c r="H414" s="36">
        <f>IF(OR(AND('Раздел 4'!D15&gt;0,'Раздел 5'!D15&gt;0),AND('Раздел 4'!D15=0,'Раздел 5'!D15=0)),0,1)</f>
        <v>0</v>
      </c>
    </row>
    <row r="415" spans="1:8" ht="12.75">
      <c r="A415" s="98" t="s">
        <v>15</v>
      </c>
      <c s="36">
        <v>5</v>
      </c>
      <c s="36">
        <v>365</v>
      </c>
      <c r="E415" s="36" t="s">
        <v>2053</v>
      </c>
      <c r="H415" s="36">
        <f>IF(OR(AND('Раздел 4'!D16&gt;0,'Раздел 5'!D16&gt;0),AND('Раздел 4'!D16=0,'Раздел 5'!D16=0)),0,1)</f>
        <v>0</v>
      </c>
    </row>
    <row r="416" spans="1:8" ht="12.75">
      <c r="A416" s="98" t="s">
        <v>15</v>
      </c>
      <c s="36">
        <v>5</v>
      </c>
      <c s="36">
        <v>366</v>
      </c>
      <c r="E416" s="36" t="s">
        <v>2054</v>
      </c>
      <c r="H416" s="36">
        <f>IF(OR(AND('Раздел 4'!D17&gt;0,'Раздел 5'!D17&gt;0),AND('Раздел 4'!D17=0,'Раздел 5'!D17=0)),0,1)</f>
        <v>0</v>
      </c>
    </row>
    <row r="417" spans="1:8" ht="12.75">
      <c r="A417" s="98" t="s">
        <v>15</v>
      </c>
      <c s="36">
        <v>5</v>
      </c>
      <c s="36">
        <v>367</v>
      </c>
      <c r="E417" s="36" t="s">
        <v>2055</v>
      </c>
      <c r="H417" s="36">
        <f>IF(OR(AND('Раздел 4'!D18&gt;0,'Раздел 5'!D18&gt;0),AND('Раздел 4'!D18=0,'Раздел 5'!D18=0)),0,1)</f>
        <v>0</v>
      </c>
    </row>
    <row r="418" spans="1:8" ht="12.75">
      <c r="A418" s="98" t="s">
        <v>15</v>
      </c>
      <c s="36">
        <v>5</v>
      </c>
      <c s="36">
        <v>368</v>
      </c>
      <c r="E418" s="36" t="s">
        <v>2056</v>
      </c>
      <c r="H418" s="36">
        <f>IF(OR(AND('Раздел 4'!D19&gt;0,'Раздел 5'!D19&gt;0),AND('Раздел 4'!D19=0,'Раздел 5'!D19=0)),0,1)</f>
        <v>0</v>
      </c>
    </row>
    <row r="419" spans="1:8" ht="12.75">
      <c r="A419" s="98" t="s">
        <v>15</v>
      </c>
      <c s="36">
        <v>5</v>
      </c>
      <c s="36">
        <v>369</v>
      </c>
      <c r="E419" s="36" t="s">
        <v>2057</v>
      </c>
      <c r="H419" s="36">
        <f>IF(OR(AND('Раздел 4'!D20&gt;0,'Раздел 5'!D20&gt;0),AND('Раздел 4'!D20=0,'Раздел 5'!D20=0)),0,1)</f>
        <v>0</v>
      </c>
    </row>
    <row r="420" spans="1:8" ht="12.75">
      <c r="A420" s="98" t="s">
        <v>15</v>
      </c>
      <c s="36">
        <v>5</v>
      </c>
      <c s="36">
        <v>370</v>
      </c>
      <c r="E420" s="36" t="s">
        <v>2058</v>
      </c>
      <c r="H420" s="36">
        <f>IF(OR(AND('Раздел 4'!D21&gt;0,'Раздел 5'!D21&gt;0),AND('Раздел 4'!D21=0,'Раздел 5'!D21=0)),0,1)</f>
        <v>0</v>
      </c>
    </row>
    <row r="421" spans="1:8" ht="12.75">
      <c r="A421" s="98" t="s">
        <v>15</v>
      </c>
      <c s="36">
        <v>5</v>
      </c>
      <c s="36">
        <v>371</v>
      </c>
      <c r="E421" s="36" t="s">
        <v>2059</v>
      </c>
      <c r="H421" s="36">
        <f>IF(OR(AND('Раздел 4'!D22&gt;0,'Раздел 5'!D22&gt;0),AND('Раздел 4'!D22=0,'Раздел 5'!D22=0)),0,1)</f>
        <v>0</v>
      </c>
    </row>
    <row r="422" spans="1:8" ht="12.75">
      <c r="A422" s="98" t="s">
        <v>15</v>
      </c>
      <c s="36">
        <v>5</v>
      </c>
      <c s="36">
        <v>372</v>
      </c>
      <c r="E422" s="36" t="s">
        <v>2060</v>
      </c>
      <c r="H422" s="36">
        <f>IF(OR(AND('Раздел 4'!D23&gt;0,'Раздел 5'!D23&gt;0),AND('Раздел 4'!D23=0,'Раздел 5'!D23=0)),0,1)</f>
        <v>0</v>
      </c>
    </row>
    <row r="423" spans="1:8" ht="12.75">
      <c r="A423" s="98" t="s">
        <v>15</v>
      </c>
      <c s="36">
        <v>5</v>
      </c>
      <c s="36">
        <v>373</v>
      </c>
      <c r="E423" s="36" t="s">
        <v>2061</v>
      </c>
      <c r="H423" s="36">
        <f>IF(OR(AND('Раздел 4'!D24&gt;0,'Раздел 5'!D24&gt;0),AND('Раздел 4'!D24=0,'Раздел 5'!D24=0)),0,1)</f>
        <v>0</v>
      </c>
    </row>
    <row r="424" spans="1:8" ht="12.75">
      <c r="A424" s="98" t="s">
        <v>15</v>
      </c>
      <c s="36">
        <v>5</v>
      </c>
      <c s="36">
        <v>374</v>
      </c>
      <c r="E424" s="36" t="s">
        <v>2062</v>
      </c>
      <c r="H424" s="36">
        <f>IF(OR(AND('Раздел 4'!D25&gt;0,'Раздел 5'!D25&gt;0),AND('Раздел 4'!D25=0,'Раздел 5'!D25=0)),0,1)</f>
        <v>0</v>
      </c>
    </row>
    <row r="425" spans="1:8" ht="12.75">
      <c r="A425" s="98" t="s">
        <v>15</v>
      </c>
      <c s="36">
        <v>5</v>
      </c>
      <c s="36">
        <v>375</v>
      </c>
      <c r="E425" s="36" t="s">
        <v>2063</v>
      </c>
      <c r="H425" s="36">
        <f>IF(OR(AND('Раздел 4'!D26&gt;0,'Раздел 5'!D26&gt;0),AND('Раздел 4'!D26=0,'Раздел 5'!D26=0)),0,1)</f>
        <v>0</v>
      </c>
    </row>
    <row r="426" spans="1:8" ht="12.75">
      <c r="A426" s="98" t="s">
        <v>15</v>
      </c>
      <c s="36">
        <v>5</v>
      </c>
      <c s="36">
        <v>376</v>
      </c>
      <c r="E426" s="36" t="s">
        <v>2064</v>
      </c>
      <c r="H426" s="36">
        <f>IF(OR(AND('Раздел 4'!D27&gt;0,'Раздел 5'!D27&gt;0),AND('Раздел 4'!D27=0,'Раздел 5'!D27=0)),0,1)</f>
        <v>0</v>
      </c>
    </row>
    <row r="427" spans="1:14" ht="12.75">
      <c r="A427" s="98" t="s">
        <v>15</v>
      </c>
      <c s="36">
        <v>5</v>
      </c>
      <c s="36">
        <v>377</v>
      </c>
      <c r="E427" s="36" t="s">
        <v>2065</v>
      </c>
      <c r="H427" s="36">
        <f>IF(OR(AND('Раздел 4'!E5&gt;0,'Раздел 5'!E5&gt;0),AND('Раздел 4'!E5=0,'Раздел 5'!E5=0)),0,1)</f>
        <v>0</v>
      </c>
      <c r="N427" s="180"/>
    </row>
    <row r="428" spans="1:8" ht="12.75">
      <c r="A428" s="98" t="s">
        <v>15</v>
      </c>
      <c s="36">
        <v>5</v>
      </c>
      <c s="36">
        <v>378</v>
      </c>
      <c r="E428" s="36" t="s">
        <v>2066</v>
      </c>
      <c r="H428" s="36">
        <f>IF(OR(AND('Раздел 4'!E6&gt;0,'Раздел 5'!E6&gt;0),AND('Раздел 4'!E6=0,'Раздел 5'!E6=0)),0,1)</f>
        <v>0</v>
      </c>
    </row>
    <row r="429" spans="1:8" ht="12.75">
      <c r="A429" s="98" t="s">
        <v>15</v>
      </c>
      <c s="36">
        <v>5</v>
      </c>
      <c s="36">
        <v>379</v>
      </c>
      <c r="E429" s="36" t="s">
        <v>2067</v>
      </c>
      <c r="H429" s="36">
        <f>IF(OR(AND('Раздел 4'!E7&gt;0,'Раздел 5'!E7&gt;0),AND('Раздел 4'!E7=0,'Раздел 5'!E7=0)),0,1)</f>
        <v>0</v>
      </c>
    </row>
    <row r="430" spans="1:8" ht="12.75">
      <c r="A430" s="98" t="s">
        <v>15</v>
      </c>
      <c s="36">
        <v>5</v>
      </c>
      <c s="36">
        <v>380</v>
      </c>
      <c r="E430" s="36" t="s">
        <v>2068</v>
      </c>
      <c r="H430" s="36">
        <f>IF(OR(AND('Раздел 4'!E8&gt;0,'Раздел 5'!E8&gt;0),AND('Раздел 4'!E8=0,'Раздел 5'!E8=0)),0,1)</f>
        <v>0</v>
      </c>
    </row>
    <row r="431" spans="1:8" ht="12.75">
      <c r="A431" s="98" t="s">
        <v>15</v>
      </c>
      <c s="36">
        <v>5</v>
      </c>
      <c s="36">
        <v>381</v>
      </c>
      <c r="E431" s="36" t="s">
        <v>2069</v>
      </c>
      <c r="H431" s="36">
        <f>IF(OR(AND('Раздел 4'!E9&gt;0,'Раздел 5'!E9&gt;0),AND('Раздел 4'!E9=0,'Раздел 5'!E9=0)),0,1)</f>
        <v>0</v>
      </c>
    </row>
    <row r="432" spans="1:8" ht="12.75">
      <c r="A432" s="98" t="s">
        <v>15</v>
      </c>
      <c s="36">
        <v>5</v>
      </c>
      <c s="36">
        <v>382</v>
      </c>
      <c r="E432" s="36" t="s">
        <v>2070</v>
      </c>
      <c r="H432" s="36">
        <f>IF(OR(AND('Раздел 4'!E10&gt;0,'Раздел 5'!E10&gt;0),AND('Раздел 4'!E10=0,'Раздел 5'!E10=0)),0,1)</f>
        <v>0</v>
      </c>
    </row>
    <row r="433" spans="1:8" ht="12.75">
      <c r="A433" s="98" t="s">
        <v>15</v>
      </c>
      <c s="36">
        <v>5</v>
      </c>
      <c s="36">
        <v>383</v>
      </c>
      <c r="E433" s="36" t="s">
        <v>2071</v>
      </c>
      <c r="H433" s="36">
        <f>IF(OR(AND('Раздел 4'!E11&gt;0,'Раздел 5'!E11&gt;0),AND('Раздел 4'!E11=0,'Раздел 5'!E11=0)),0,1)</f>
        <v>0</v>
      </c>
    </row>
    <row r="434" spans="1:8" ht="12.75">
      <c r="A434" s="98" t="s">
        <v>15</v>
      </c>
      <c s="36">
        <v>5</v>
      </c>
      <c s="36">
        <v>384</v>
      </c>
      <c r="E434" s="36" t="s">
        <v>2072</v>
      </c>
      <c r="H434" s="36">
        <f>IF(OR(AND('Раздел 4'!E12&gt;0,'Раздел 5'!E12&gt;0),AND('Раздел 4'!E12=0,'Раздел 5'!E12=0)),0,1)</f>
        <v>0</v>
      </c>
    </row>
    <row r="435" spans="1:8" ht="12.75">
      <c r="A435" s="98" t="s">
        <v>15</v>
      </c>
      <c s="36">
        <v>5</v>
      </c>
      <c s="36">
        <v>385</v>
      </c>
      <c r="E435" s="36" t="s">
        <v>2073</v>
      </c>
      <c r="H435" s="36">
        <f>IF(OR(AND('Раздел 4'!E13&gt;0,'Раздел 5'!E13&gt;0),AND('Раздел 4'!E13=0,'Раздел 5'!E13=0)),0,1)</f>
        <v>0</v>
      </c>
    </row>
    <row r="436" spans="1:8" ht="12.75">
      <c r="A436" s="98" t="s">
        <v>15</v>
      </c>
      <c s="36">
        <v>5</v>
      </c>
      <c s="36">
        <v>386</v>
      </c>
      <c r="E436" s="36" t="s">
        <v>2074</v>
      </c>
      <c r="H436" s="36">
        <f>IF(OR(AND('Раздел 4'!E14&gt;0,'Раздел 5'!E14&gt;0),AND('Раздел 4'!E14=0,'Раздел 5'!E14=0)),0,1)</f>
        <v>0</v>
      </c>
    </row>
    <row r="437" spans="1:8" ht="12.75">
      <c r="A437" s="98" t="s">
        <v>15</v>
      </c>
      <c s="36">
        <v>5</v>
      </c>
      <c s="36">
        <v>387</v>
      </c>
      <c r="E437" s="36" t="s">
        <v>2075</v>
      </c>
      <c r="H437" s="36">
        <f>IF(OR(AND('Раздел 4'!E15&gt;0,'Раздел 5'!E15&gt;0),AND('Раздел 4'!E15=0,'Раздел 5'!E15=0)),0,1)</f>
        <v>0</v>
      </c>
    </row>
    <row r="438" spans="1:8" ht="12.75">
      <c r="A438" s="98" t="s">
        <v>15</v>
      </c>
      <c s="36">
        <v>5</v>
      </c>
      <c s="36">
        <v>388</v>
      </c>
      <c r="E438" s="36" t="s">
        <v>2076</v>
      </c>
      <c r="H438" s="36">
        <f>IF(OR(AND('Раздел 4'!E16&gt;0,'Раздел 5'!E16&gt;0),AND('Раздел 4'!E16=0,'Раздел 5'!E16=0)),0,1)</f>
        <v>0</v>
      </c>
    </row>
    <row r="439" spans="1:8" ht="12.75">
      <c r="A439" s="98" t="s">
        <v>15</v>
      </c>
      <c s="36">
        <v>5</v>
      </c>
      <c s="36">
        <v>389</v>
      </c>
      <c r="E439" s="36" t="s">
        <v>2077</v>
      </c>
      <c r="H439" s="36">
        <f>IF(OR(AND('Раздел 4'!E17&gt;0,'Раздел 5'!E17&gt;0),AND('Раздел 4'!E17=0,'Раздел 5'!E17=0)),0,1)</f>
        <v>0</v>
      </c>
    </row>
    <row r="440" spans="1:8" ht="12.75">
      <c r="A440" s="98" t="s">
        <v>15</v>
      </c>
      <c s="36">
        <v>5</v>
      </c>
      <c s="36">
        <v>390</v>
      </c>
      <c r="E440" s="36" t="s">
        <v>2078</v>
      </c>
      <c r="H440" s="36">
        <f>IF(OR(AND('Раздел 4'!E18&gt;0,'Раздел 5'!E18&gt;0),AND('Раздел 4'!E18=0,'Раздел 5'!E18=0)),0,1)</f>
        <v>0</v>
      </c>
    </row>
    <row r="441" spans="1:8" ht="12.75">
      <c r="A441" s="98" t="s">
        <v>15</v>
      </c>
      <c s="36">
        <v>5</v>
      </c>
      <c s="36">
        <v>391</v>
      </c>
      <c r="E441" s="36" t="s">
        <v>2079</v>
      </c>
      <c r="H441" s="36">
        <f>IF(OR(AND('Раздел 4'!E19&gt;0,'Раздел 5'!E19&gt;0),AND('Раздел 4'!E19=0,'Раздел 5'!E19=0)),0,1)</f>
        <v>0</v>
      </c>
    </row>
    <row r="442" spans="1:8" ht="12.75">
      <c r="A442" s="98" t="s">
        <v>15</v>
      </c>
      <c s="36">
        <v>5</v>
      </c>
      <c s="36">
        <v>392</v>
      </c>
      <c r="E442" s="36" t="s">
        <v>2080</v>
      </c>
      <c r="H442" s="36">
        <f>IF(OR(AND('Раздел 4'!E20&gt;0,'Раздел 5'!E20&gt;0),AND('Раздел 4'!E20=0,'Раздел 5'!E20=0)),0,1)</f>
        <v>0</v>
      </c>
    </row>
    <row r="443" spans="1:8" ht="12.75">
      <c r="A443" s="98" t="s">
        <v>15</v>
      </c>
      <c s="36">
        <v>5</v>
      </c>
      <c s="36">
        <v>393</v>
      </c>
      <c r="E443" s="36" t="s">
        <v>2081</v>
      </c>
      <c r="H443" s="36">
        <f>IF(OR(AND('Раздел 4'!E21&gt;0,'Раздел 5'!E21&gt;0),AND('Раздел 4'!E21=0,'Раздел 5'!E21=0)),0,1)</f>
        <v>0</v>
      </c>
    </row>
    <row r="444" spans="1:8" ht="12.75">
      <c r="A444" s="98" t="s">
        <v>15</v>
      </c>
      <c s="36">
        <v>5</v>
      </c>
      <c s="36">
        <v>394</v>
      </c>
      <c r="E444" s="36" t="s">
        <v>2082</v>
      </c>
      <c r="H444" s="36">
        <f>IF(OR(AND('Раздел 4'!E22&gt;0,'Раздел 5'!E22&gt;0),AND('Раздел 4'!E22=0,'Раздел 5'!E22=0)),0,1)</f>
        <v>0</v>
      </c>
    </row>
    <row r="445" spans="1:8" ht="12.75">
      <c r="A445" s="98" t="s">
        <v>15</v>
      </c>
      <c s="36">
        <v>5</v>
      </c>
      <c s="36">
        <v>395</v>
      </c>
      <c r="E445" s="36" t="s">
        <v>2083</v>
      </c>
      <c r="H445" s="36">
        <f>IF(OR(AND('Раздел 4'!E23&gt;0,'Раздел 5'!E23&gt;0),AND('Раздел 4'!E23=0,'Раздел 5'!E23=0)),0,1)</f>
        <v>0</v>
      </c>
    </row>
    <row r="446" spans="1:8" ht="12.75">
      <c r="A446" s="98" t="s">
        <v>15</v>
      </c>
      <c s="36">
        <v>5</v>
      </c>
      <c s="36">
        <v>396</v>
      </c>
      <c r="E446" s="36" t="s">
        <v>2084</v>
      </c>
      <c r="H446" s="36">
        <f>IF(OR(AND('Раздел 4'!E24&gt;0,'Раздел 5'!E24&gt;0),AND('Раздел 4'!E24=0,'Раздел 5'!E24=0)),0,1)</f>
        <v>0</v>
      </c>
    </row>
    <row r="447" spans="1:8" ht="12.75">
      <c r="A447" s="98" t="s">
        <v>15</v>
      </c>
      <c s="36">
        <v>5</v>
      </c>
      <c s="36">
        <v>397</v>
      </c>
      <c r="E447" s="36" t="s">
        <v>2085</v>
      </c>
      <c r="H447" s="36">
        <f>IF(OR(AND('Раздел 4'!E25&gt;0,'Раздел 5'!E25&gt;0),AND('Раздел 4'!E25=0,'Раздел 5'!E25=0)),0,1)</f>
        <v>0</v>
      </c>
    </row>
    <row r="448" spans="1:8" ht="12.75">
      <c r="A448" s="98" t="s">
        <v>15</v>
      </c>
      <c s="36">
        <v>5</v>
      </c>
      <c s="36">
        <v>398</v>
      </c>
      <c r="E448" s="36" t="s">
        <v>2086</v>
      </c>
      <c r="H448" s="36">
        <f>IF(OR(AND('Раздел 4'!E26&gt;0,'Раздел 5'!E26&gt;0),AND('Раздел 4'!E26=0,'Раздел 5'!E26=0)),0,1)</f>
        <v>0</v>
      </c>
    </row>
    <row r="449" spans="1:8" ht="12.75">
      <c r="A449" s="98" t="s">
        <v>15</v>
      </c>
      <c s="36">
        <v>5</v>
      </c>
      <c s="36">
        <v>399</v>
      </c>
      <c r="E449" s="36" t="s">
        <v>2087</v>
      </c>
      <c r="H449" s="36">
        <f>IF(OR(AND('Раздел 4'!E27&gt;0,'Раздел 5'!E27&gt;0),AND('Раздел 4'!E27=0,'Раздел 5'!E27=0)),0,1)</f>
        <v>0</v>
      </c>
    </row>
    <row r="450" spans="1:14" ht="12.75">
      <c r="A450" s="98" t="s">
        <v>15</v>
      </c>
      <c s="36">
        <v>5</v>
      </c>
      <c s="36">
        <v>400</v>
      </c>
      <c r="E450" s="36" t="s">
        <v>2088</v>
      </c>
      <c r="H450" s="36">
        <f>IF(OR(AND('Раздел 4'!F5&gt;0,'Раздел 5'!F5&gt;0),AND('Раздел 4'!F5=0,'Раздел 5'!F5=0)),0,1)</f>
        <v>0</v>
      </c>
      <c r="N450" s="180"/>
    </row>
    <row r="451" spans="1:8" ht="12.75">
      <c r="A451" s="98" t="s">
        <v>15</v>
      </c>
      <c s="36">
        <v>5</v>
      </c>
      <c s="36">
        <v>401</v>
      </c>
      <c r="E451" s="36" t="s">
        <v>2089</v>
      </c>
      <c r="H451" s="36">
        <f>IF(OR(AND('Раздел 4'!F6&gt;0,'Раздел 5'!F6&gt;0),AND('Раздел 4'!F6=0,'Раздел 5'!F6=0)),0,1)</f>
        <v>0</v>
      </c>
    </row>
    <row r="452" spans="1:8" ht="12.75">
      <c r="A452" s="98" t="s">
        <v>15</v>
      </c>
      <c s="36">
        <v>5</v>
      </c>
      <c s="36">
        <v>402</v>
      </c>
      <c r="E452" s="36" t="s">
        <v>2090</v>
      </c>
      <c r="H452" s="36">
        <f>IF(OR(AND('Раздел 4'!F7&gt;0,'Раздел 5'!F7&gt;0),AND('Раздел 4'!F7=0,'Раздел 5'!F7=0)),0,1)</f>
        <v>0</v>
      </c>
    </row>
    <row r="453" spans="1:8" ht="12.75">
      <c r="A453" s="98" t="s">
        <v>15</v>
      </c>
      <c s="36">
        <v>5</v>
      </c>
      <c s="36">
        <v>403</v>
      </c>
      <c r="E453" s="36" t="s">
        <v>2091</v>
      </c>
      <c r="H453" s="36">
        <f>IF(OR(AND('Раздел 4'!F8&gt;0,'Раздел 5'!F8&gt;0),AND('Раздел 4'!F8=0,'Раздел 5'!F8=0)),0,1)</f>
        <v>0</v>
      </c>
    </row>
    <row r="454" spans="1:8" ht="12.75">
      <c r="A454" s="98" t="s">
        <v>15</v>
      </c>
      <c s="36">
        <v>5</v>
      </c>
      <c s="36">
        <v>404</v>
      </c>
      <c r="E454" s="36" t="s">
        <v>2092</v>
      </c>
      <c r="H454" s="36">
        <f>IF(OR(AND('Раздел 4'!F9&gt;0,'Раздел 5'!F9&gt;0),AND('Раздел 4'!F9=0,'Раздел 5'!F9=0)),0,1)</f>
        <v>0</v>
      </c>
    </row>
    <row r="455" spans="1:8" ht="12.75">
      <c r="A455" s="98" t="s">
        <v>15</v>
      </c>
      <c s="36">
        <v>5</v>
      </c>
      <c s="36">
        <v>405</v>
      </c>
      <c r="E455" s="36" t="s">
        <v>2093</v>
      </c>
      <c r="H455" s="36">
        <f>IF(OR(AND('Раздел 4'!F10&gt;0,'Раздел 5'!F10&gt;0),AND('Раздел 4'!F10=0,'Раздел 5'!F10=0)),0,1)</f>
        <v>0</v>
      </c>
    </row>
    <row r="456" spans="1:8" ht="12.75">
      <c r="A456" s="98" t="s">
        <v>15</v>
      </c>
      <c s="36">
        <v>5</v>
      </c>
      <c s="36">
        <v>406</v>
      </c>
      <c r="E456" s="36" t="s">
        <v>2094</v>
      </c>
      <c r="H456" s="36">
        <f>IF(OR(AND('Раздел 4'!F11&gt;0,'Раздел 5'!F11&gt;0),AND('Раздел 4'!F11=0,'Раздел 5'!F11=0)),0,1)</f>
        <v>0</v>
      </c>
    </row>
    <row r="457" spans="1:8" ht="12.75">
      <c r="A457" s="98" t="s">
        <v>15</v>
      </c>
      <c s="36">
        <v>5</v>
      </c>
      <c s="36">
        <v>407</v>
      </c>
      <c r="E457" s="36" t="s">
        <v>2095</v>
      </c>
      <c r="H457" s="36">
        <f>IF(OR(AND('Раздел 4'!F12&gt;0,'Раздел 5'!F12&gt;0),AND('Раздел 4'!F12=0,'Раздел 5'!F12=0)),0,1)</f>
        <v>0</v>
      </c>
    </row>
    <row r="458" spans="1:8" ht="12.75">
      <c r="A458" s="98" t="s">
        <v>15</v>
      </c>
      <c s="36">
        <v>5</v>
      </c>
      <c s="36">
        <v>408</v>
      </c>
      <c r="E458" s="36" t="s">
        <v>2096</v>
      </c>
      <c r="H458" s="36">
        <f>IF(OR(AND('Раздел 4'!F13&gt;0,'Раздел 5'!F13&gt;0),AND('Раздел 4'!F13=0,'Раздел 5'!F13=0)),0,1)</f>
        <v>0</v>
      </c>
    </row>
    <row r="459" spans="1:8" ht="12.75">
      <c r="A459" s="98" t="s">
        <v>15</v>
      </c>
      <c s="36">
        <v>5</v>
      </c>
      <c s="36">
        <v>409</v>
      </c>
      <c r="E459" s="36" t="s">
        <v>2097</v>
      </c>
      <c r="H459" s="36">
        <f>IF(OR(AND('Раздел 4'!F14&gt;0,'Раздел 5'!F14&gt;0),AND('Раздел 4'!F14=0,'Раздел 5'!F14=0)),0,1)</f>
        <v>0</v>
      </c>
    </row>
    <row r="460" spans="1:8" ht="12.75">
      <c r="A460" s="98" t="s">
        <v>15</v>
      </c>
      <c s="36">
        <v>5</v>
      </c>
      <c s="36">
        <v>410</v>
      </c>
      <c r="E460" s="36" t="s">
        <v>2098</v>
      </c>
      <c r="H460" s="36">
        <f>IF(OR(AND('Раздел 4'!F15&gt;0,'Раздел 5'!F15&gt;0),AND('Раздел 4'!F15=0,'Раздел 5'!F15=0)),0,1)</f>
        <v>0</v>
      </c>
    </row>
    <row r="461" spans="1:8" ht="12.75">
      <c r="A461" s="98" t="s">
        <v>15</v>
      </c>
      <c s="36">
        <v>5</v>
      </c>
      <c s="36">
        <v>411</v>
      </c>
      <c r="E461" s="36" t="s">
        <v>2099</v>
      </c>
      <c r="H461" s="36">
        <f>IF(OR(AND('Раздел 4'!F16&gt;0,'Раздел 5'!F16&gt;0),AND('Раздел 4'!F16=0,'Раздел 5'!F16=0)),0,1)</f>
        <v>0</v>
      </c>
    </row>
    <row r="462" spans="1:8" ht="12.75">
      <c r="A462" s="98" t="s">
        <v>15</v>
      </c>
      <c s="36">
        <v>5</v>
      </c>
      <c s="36">
        <v>412</v>
      </c>
      <c r="E462" s="36" t="s">
        <v>2100</v>
      </c>
      <c r="H462" s="36">
        <f>IF(OR(AND('Раздел 4'!F17&gt;0,'Раздел 5'!F17&gt;0),AND('Раздел 4'!F17=0,'Раздел 5'!F17=0)),0,1)</f>
        <v>0</v>
      </c>
    </row>
    <row r="463" spans="1:8" ht="12.75">
      <c r="A463" s="98" t="s">
        <v>15</v>
      </c>
      <c s="36">
        <v>5</v>
      </c>
      <c s="36">
        <v>413</v>
      </c>
      <c r="E463" s="36" t="s">
        <v>2101</v>
      </c>
      <c r="H463" s="36">
        <f>IF(OR(AND('Раздел 4'!F18&gt;0,'Раздел 5'!F18&gt;0),AND('Раздел 4'!F18=0,'Раздел 5'!F18=0)),0,1)</f>
        <v>0</v>
      </c>
    </row>
    <row r="464" spans="1:8" ht="12.75">
      <c r="A464" s="98" t="s">
        <v>15</v>
      </c>
      <c s="36">
        <v>5</v>
      </c>
      <c s="36">
        <v>414</v>
      </c>
      <c r="E464" s="36" t="s">
        <v>2102</v>
      </c>
      <c r="H464" s="36">
        <f>IF(OR(AND('Раздел 4'!F19&gt;0,'Раздел 5'!F19&gt;0),AND('Раздел 4'!F19=0,'Раздел 5'!F19=0)),0,1)</f>
        <v>0</v>
      </c>
    </row>
    <row r="465" spans="1:8" ht="12.75">
      <c r="A465" s="98" t="s">
        <v>15</v>
      </c>
      <c s="36">
        <v>5</v>
      </c>
      <c s="36">
        <v>415</v>
      </c>
      <c r="E465" s="36" t="s">
        <v>2103</v>
      </c>
      <c r="H465" s="36">
        <f>IF(OR(AND('Раздел 4'!F20&gt;0,'Раздел 5'!F20&gt;0),AND('Раздел 4'!F20=0,'Раздел 5'!F20=0)),0,1)</f>
        <v>0</v>
      </c>
    </row>
    <row r="466" spans="1:8" ht="12.75">
      <c r="A466" s="98" t="s">
        <v>15</v>
      </c>
      <c s="36">
        <v>5</v>
      </c>
      <c s="36">
        <v>416</v>
      </c>
      <c r="E466" s="36" t="s">
        <v>2104</v>
      </c>
      <c r="H466" s="36">
        <f>IF(OR(AND('Раздел 4'!F21&gt;0,'Раздел 5'!F21&gt;0),AND('Раздел 4'!F21=0,'Раздел 5'!F21=0)),0,1)</f>
        <v>0</v>
      </c>
    </row>
    <row r="467" spans="1:8" ht="12.75">
      <c r="A467" s="98" t="s">
        <v>15</v>
      </c>
      <c s="36">
        <v>5</v>
      </c>
      <c s="36">
        <v>417</v>
      </c>
      <c r="E467" s="36" t="s">
        <v>2105</v>
      </c>
      <c r="H467" s="36">
        <f>IF(OR(AND('Раздел 4'!F22&gt;0,'Раздел 5'!F22&gt;0),AND('Раздел 4'!F22=0,'Раздел 5'!F22=0)),0,1)</f>
        <v>0</v>
      </c>
    </row>
    <row r="468" spans="1:8" ht="12.75">
      <c r="A468" s="98" t="s">
        <v>15</v>
      </c>
      <c s="36">
        <v>5</v>
      </c>
      <c s="36">
        <v>418</v>
      </c>
      <c r="E468" s="36" t="s">
        <v>2106</v>
      </c>
      <c r="H468" s="36">
        <f>IF(OR(AND('Раздел 4'!F23&gt;0,'Раздел 5'!F23&gt;0),AND('Раздел 4'!F23=0,'Раздел 5'!F23=0)),0,1)</f>
        <v>0</v>
      </c>
    </row>
    <row r="469" spans="1:8" ht="12.75">
      <c r="A469" s="98" t="s">
        <v>15</v>
      </c>
      <c s="36">
        <v>5</v>
      </c>
      <c s="36">
        <v>419</v>
      </c>
      <c r="E469" s="36" t="s">
        <v>2107</v>
      </c>
      <c r="H469" s="36">
        <f>IF(OR(AND('Раздел 4'!F24&gt;0,'Раздел 5'!F24&gt;0),AND('Раздел 4'!F24=0,'Раздел 5'!F24=0)),0,1)</f>
        <v>0</v>
      </c>
    </row>
    <row r="470" spans="1:8" ht="12.75">
      <c r="A470" s="98" t="s">
        <v>15</v>
      </c>
      <c s="36">
        <v>5</v>
      </c>
      <c s="36">
        <v>420</v>
      </c>
      <c r="E470" s="36" t="s">
        <v>2108</v>
      </c>
      <c r="H470" s="36">
        <f>IF(OR(AND('Раздел 4'!F25&gt;0,'Раздел 5'!F25&gt;0),AND('Раздел 4'!F25=0,'Раздел 5'!F25=0)),0,1)</f>
        <v>0</v>
      </c>
    </row>
    <row r="471" spans="1:8" ht="12.75">
      <c r="A471" s="98" t="s">
        <v>15</v>
      </c>
      <c s="36">
        <v>5</v>
      </c>
      <c s="36">
        <v>421</v>
      </c>
      <c r="E471" s="36" t="s">
        <v>2109</v>
      </c>
      <c r="H471" s="36">
        <f>IF(OR(AND('Раздел 4'!F26&gt;0,'Раздел 5'!F26&gt;0),AND('Раздел 4'!F26=0,'Раздел 5'!F26=0)),0,1)</f>
        <v>0</v>
      </c>
    </row>
    <row r="472" spans="1:8" ht="12.75">
      <c r="A472" s="98" t="s">
        <v>15</v>
      </c>
      <c s="36">
        <v>5</v>
      </c>
      <c s="36">
        <v>422</v>
      </c>
      <c r="E472" s="36" t="s">
        <v>2110</v>
      </c>
      <c r="H472" s="36">
        <f>IF(OR(AND('Раздел 4'!F27&gt;0,'Раздел 5'!F27&gt;0),AND('Раздел 4'!F27=0,'Раздел 5'!F27=0)),0,1)</f>
        <v>0</v>
      </c>
    </row>
    <row r="473" spans="1:14" ht="12.75">
      <c r="A473" s="98" t="s">
        <v>15</v>
      </c>
      <c s="36">
        <v>5</v>
      </c>
      <c s="36">
        <v>423</v>
      </c>
      <c r="E473" s="36" t="s">
        <v>2111</v>
      </c>
      <c r="H473" s="36">
        <f>IF(OR(AND('Раздел 4'!G5&gt;0,'Раздел 5'!G5&gt;0),AND('Раздел 4'!G5=0,'Раздел 5'!G5=0)),0,1)</f>
        <v>0</v>
      </c>
      <c r="N473" s="180"/>
    </row>
    <row r="474" spans="1:8" ht="12.75">
      <c r="A474" s="98" t="s">
        <v>15</v>
      </c>
      <c s="36">
        <v>5</v>
      </c>
      <c s="36">
        <v>424</v>
      </c>
      <c r="E474" s="36" t="s">
        <v>2112</v>
      </c>
      <c r="H474" s="36">
        <f>IF(OR(AND('Раздел 4'!G6&gt;0,'Раздел 5'!G6&gt;0),AND('Раздел 4'!G6=0,'Раздел 5'!G6=0)),0,1)</f>
        <v>0</v>
      </c>
    </row>
    <row r="475" spans="1:8" ht="12.75">
      <c r="A475" s="98" t="s">
        <v>15</v>
      </c>
      <c s="36">
        <v>5</v>
      </c>
      <c s="36">
        <v>425</v>
      </c>
      <c r="E475" s="36" t="s">
        <v>2113</v>
      </c>
      <c r="H475" s="36">
        <f>IF(OR(AND('Раздел 4'!G7&gt;0,'Раздел 5'!G7&gt;0),AND('Раздел 4'!G7=0,'Раздел 5'!G7=0)),0,1)</f>
        <v>0</v>
      </c>
    </row>
    <row r="476" spans="1:8" ht="12.75">
      <c r="A476" s="98" t="s">
        <v>15</v>
      </c>
      <c s="36">
        <v>5</v>
      </c>
      <c s="36">
        <v>426</v>
      </c>
      <c r="E476" s="36" t="s">
        <v>2114</v>
      </c>
      <c r="H476" s="36">
        <f>IF(OR(AND('Раздел 4'!G8&gt;0,'Раздел 5'!G8&gt;0),AND('Раздел 4'!G8=0,'Раздел 5'!G8=0)),0,1)</f>
        <v>0</v>
      </c>
    </row>
    <row r="477" spans="1:8" ht="12.75">
      <c r="A477" s="98" t="s">
        <v>15</v>
      </c>
      <c s="36">
        <v>5</v>
      </c>
      <c s="36">
        <v>427</v>
      </c>
      <c r="E477" s="36" t="s">
        <v>2115</v>
      </c>
      <c r="H477" s="36">
        <f>IF(OR(AND('Раздел 4'!G9&gt;0,'Раздел 5'!G9&gt;0),AND('Раздел 4'!G9=0,'Раздел 5'!G9=0)),0,1)</f>
        <v>0</v>
      </c>
    </row>
    <row r="478" spans="1:8" ht="12.75">
      <c r="A478" s="98" t="s">
        <v>15</v>
      </c>
      <c s="36">
        <v>5</v>
      </c>
      <c s="36">
        <v>428</v>
      </c>
      <c r="E478" s="36" t="s">
        <v>2116</v>
      </c>
      <c r="H478" s="36">
        <f>IF(OR(AND('Раздел 4'!G10&gt;0,'Раздел 5'!G10&gt;0),AND('Раздел 4'!G10=0,'Раздел 5'!G10=0)),0,1)</f>
        <v>0</v>
      </c>
    </row>
    <row r="479" spans="1:8" ht="12.75">
      <c r="A479" s="98" t="s">
        <v>15</v>
      </c>
      <c s="36">
        <v>5</v>
      </c>
      <c s="36">
        <v>429</v>
      </c>
      <c r="E479" s="36" t="s">
        <v>2117</v>
      </c>
      <c r="H479" s="36">
        <f>IF(OR(AND('Раздел 4'!G11&gt;0,'Раздел 5'!G11&gt;0),AND('Раздел 4'!G11=0,'Раздел 5'!G11=0)),0,1)</f>
        <v>0</v>
      </c>
    </row>
    <row r="480" spans="1:8" ht="12.75">
      <c r="A480" s="98" t="s">
        <v>15</v>
      </c>
      <c s="36">
        <v>5</v>
      </c>
      <c s="36">
        <v>430</v>
      </c>
      <c r="E480" s="36" t="s">
        <v>2118</v>
      </c>
      <c r="H480" s="36">
        <f>IF(OR(AND('Раздел 4'!G12&gt;0,'Раздел 5'!G12&gt;0),AND('Раздел 4'!G12=0,'Раздел 5'!G12=0)),0,1)</f>
        <v>0</v>
      </c>
    </row>
    <row r="481" spans="1:8" ht="12.75">
      <c r="A481" s="98" t="s">
        <v>15</v>
      </c>
      <c s="36">
        <v>5</v>
      </c>
      <c s="36">
        <v>431</v>
      </c>
      <c r="E481" s="36" t="s">
        <v>2119</v>
      </c>
      <c r="H481" s="36">
        <f>IF(OR(AND('Раздел 4'!G13&gt;0,'Раздел 5'!G13&gt;0),AND('Раздел 4'!G13=0,'Раздел 5'!G13=0)),0,1)</f>
        <v>0</v>
      </c>
    </row>
    <row r="482" spans="1:8" ht="12.75">
      <c r="A482" s="98" t="s">
        <v>15</v>
      </c>
      <c s="36">
        <v>5</v>
      </c>
      <c s="36">
        <v>432</v>
      </c>
      <c r="E482" s="36" t="s">
        <v>2120</v>
      </c>
      <c r="H482" s="36">
        <f>IF(OR(AND('Раздел 4'!G14&gt;0,'Раздел 5'!G14&gt;0),AND('Раздел 4'!G14=0,'Раздел 5'!G14=0)),0,1)</f>
        <v>0</v>
      </c>
    </row>
    <row r="483" spans="1:8" ht="12.75">
      <c r="A483" s="98" t="s">
        <v>15</v>
      </c>
      <c s="36">
        <v>5</v>
      </c>
      <c s="36">
        <v>433</v>
      </c>
      <c r="E483" s="36" t="s">
        <v>2121</v>
      </c>
      <c r="H483" s="36">
        <f>IF(OR(AND('Раздел 4'!G15&gt;0,'Раздел 5'!G15&gt;0),AND('Раздел 4'!G15=0,'Раздел 5'!G15=0)),0,1)</f>
        <v>0</v>
      </c>
    </row>
    <row r="484" spans="1:8" ht="12.75">
      <c r="A484" s="98" t="s">
        <v>15</v>
      </c>
      <c s="36">
        <v>5</v>
      </c>
      <c s="36">
        <v>434</v>
      </c>
      <c r="E484" s="36" t="s">
        <v>2122</v>
      </c>
      <c r="H484" s="36">
        <f>IF(OR(AND('Раздел 4'!G16&gt;0,'Раздел 5'!G16&gt;0),AND('Раздел 4'!G16=0,'Раздел 5'!G16=0)),0,1)</f>
        <v>0</v>
      </c>
    </row>
    <row r="485" spans="1:8" ht="12.75">
      <c r="A485" s="98" t="s">
        <v>15</v>
      </c>
      <c s="36">
        <v>5</v>
      </c>
      <c s="36">
        <v>435</v>
      </c>
      <c r="E485" s="36" t="s">
        <v>2123</v>
      </c>
      <c r="H485" s="36">
        <f>IF(OR(AND('Раздел 4'!G17&gt;0,'Раздел 5'!G17&gt;0),AND('Раздел 4'!G17=0,'Раздел 5'!G17=0)),0,1)</f>
        <v>0</v>
      </c>
    </row>
    <row r="486" spans="1:8" ht="12.75">
      <c r="A486" s="98" t="s">
        <v>15</v>
      </c>
      <c s="36">
        <v>5</v>
      </c>
      <c s="36">
        <v>436</v>
      </c>
      <c r="E486" s="36" t="s">
        <v>2124</v>
      </c>
      <c r="H486" s="36">
        <f>IF(OR(AND('Раздел 4'!G18&gt;0,'Раздел 5'!G18&gt;0),AND('Раздел 4'!G18=0,'Раздел 5'!G18=0)),0,1)</f>
        <v>0</v>
      </c>
    </row>
    <row r="487" spans="1:8" ht="12.75">
      <c r="A487" s="98" t="s">
        <v>15</v>
      </c>
      <c s="36">
        <v>5</v>
      </c>
      <c s="36">
        <v>437</v>
      </c>
      <c r="E487" s="36" t="s">
        <v>2125</v>
      </c>
      <c r="H487" s="36">
        <f>IF(OR(AND('Раздел 4'!G19&gt;0,'Раздел 5'!G19&gt;0),AND('Раздел 4'!G19=0,'Раздел 5'!G19=0)),0,1)</f>
        <v>0</v>
      </c>
    </row>
    <row r="488" spans="1:8" ht="12.75">
      <c r="A488" s="98" t="s">
        <v>15</v>
      </c>
      <c s="36">
        <v>5</v>
      </c>
      <c s="36">
        <v>438</v>
      </c>
      <c r="E488" s="36" t="s">
        <v>2126</v>
      </c>
      <c r="H488" s="36">
        <f>IF(OR(AND('Раздел 4'!G20&gt;0,'Раздел 5'!G20&gt;0),AND('Раздел 4'!G20=0,'Раздел 5'!G20=0)),0,1)</f>
        <v>0</v>
      </c>
    </row>
    <row r="489" spans="1:8" ht="12.75">
      <c r="A489" s="98" t="s">
        <v>15</v>
      </c>
      <c s="36">
        <v>5</v>
      </c>
      <c s="36">
        <v>439</v>
      </c>
      <c r="E489" s="36" t="s">
        <v>2127</v>
      </c>
      <c r="H489" s="36">
        <f>IF(OR(AND('Раздел 4'!G21&gt;0,'Раздел 5'!G21&gt;0),AND('Раздел 4'!G21=0,'Раздел 5'!G21=0)),0,1)</f>
        <v>0</v>
      </c>
    </row>
    <row r="490" spans="1:8" ht="12.75">
      <c r="A490" s="98" t="s">
        <v>15</v>
      </c>
      <c s="36">
        <v>5</v>
      </c>
      <c s="36">
        <v>440</v>
      </c>
      <c r="E490" s="36" t="s">
        <v>2128</v>
      </c>
      <c r="H490" s="36">
        <f>IF(OR(AND('Раздел 4'!G22&gt;0,'Раздел 5'!G22&gt;0),AND('Раздел 4'!G22=0,'Раздел 5'!G22=0)),0,1)</f>
        <v>0</v>
      </c>
    </row>
    <row r="491" spans="1:8" ht="12.75">
      <c r="A491" s="98" t="s">
        <v>15</v>
      </c>
      <c s="36">
        <v>5</v>
      </c>
      <c s="36">
        <v>441</v>
      </c>
      <c r="E491" s="36" t="s">
        <v>2129</v>
      </c>
      <c r="H491" s="36">
        <f>IF(OR(AND('Раздел 4'!G23&gt;0,'Раздел 5'!G23&gt;0),AND('Раздел 4'!G23=0,'Раздел 5'!G23=0)),0,1)</f>
        <v>0</v>
      </c>
    </row>
    <row r="492" spans="1:8" ht="12.75">
      <c r="A492" s="98" t="s">
        <v>15</v>
      </c>
      <c s="36">
        <v>5</v>
      </c>
      <c s="36">
        <v>442</v>
      </c>
      <c r="E492" s="36" t="s">
        <v>2130</v>
      </c>
      <c r="H492" s="36">
        <f>IF(OR(AND('Раздел 4'!G24&gt;0,'Раздел 5'!G24&gt;0),AND('Раздел 4'!G24=0,'Раздел 5'!G24=0)),0,1)</f>
        <v>0</v>
      </c>
    </row>
    <row r="493" spans="1:8" ht="12.75">
      <c r="A493" s="98" t="s">
        <v>15</v>
      </c>
      <c s="36">
        <v>5</v>
      </c>
      <c s="36">
        <v>443</v>
      </c>
      <c r="E493" s="36" t="s">
        <v>2131</v>
      </c>
      <c r="H493" s="36">
        <f>IF(OR(AND('Раздел 4'!G25&gt;0,'Раздел 5'!G25&gt;0),AND('Раздел 4'!G25=0,'Раздел 5'!G25=0)),0,1)</f>
        <v>0</v>
      </c>
    </row>
    <row r="494" spans="1:8" ht="12.75">
      <c r="A494" s="98" t="s">
        <v>15</v>
      </c>
      <c s="36">
        <v>5</v>
      </c>
      <c s="36">
        <v>444</v>
      </c>
      <c r="E494" s="36" t="s">
        <v>2132</v>
      </c>
      <c r="H494" s="36">
        <f>IF(OR(AND('Раздел 4'!G26&gt;0,'Раздел 5'!G26&gt;0),AND('Раздел 4'!G26=0,'Раздел 5'!G26=0)),0,1)</f>
        <v>0</v>
      </c>
    </row>
    <row r="495" spans="1:8" ht="12.75">
      <c r="A495" s="98" t="s">
        <v>15</v>
      </c>
      <c s="36">
        <v>5</v>
      </c>
      <c s="36">
        <v>445</v>
      </c>
      <c r="E495" s="36" t="s">
        <v>2133</v>
      </c>
      <c r="H495" s="36">
        <f>IF(OR(AND('Раздел 4'!G27&gt;0,'Раздел 5'!G27&gt;0),AND('Раздел 4'!G27=0,'Раздел 5'!G27=0)),0,1)</f>
        <v>0</v>
      </c>
    </row>
    <row r="496" spans="1:14" ht="12.75">
      <c r="A496" s="98" t="s">
        <v>15</v>
      </c>
      <c s="36">
        <v>5</v>
      </c>
      <c s="36">
        <v>446</v>
      </c>
      <c r="E496" s="36" t="s">
        <v>2134</v>
      </c>
      <c r="H496" s="36">
        <f>IF(OR(AND('Раздел 4'!H5&gt;0,'Раздел 5'!H5&gt;0),AND('Раздел 4'!H5=0,'Раздел 5'!H5=0)),0,1)</f>
        <v>0</v>
      </c>
      <c r="N496" s="180"/>
    </row>
    <row r="497" spans="1:8" ht="12.75">
      <c r="A497" s="98" t="s">
        <v>15</v>
      </c>
      <c s="36">
        <v>5</v>
      </c>
      <c s="36">
        <v>447</v>
      </c>
      <c r="E497" s="36" t="s">
        <v>2135</v>
      </c>
      <c r="H497" s="36">
        <f>IF(OR(AND('Раздел 4'!H6&gt;0,'Раздел 5'!H6&gt;0),AND('Раздел 4'!H6=0,'Раздел 5'!H6=0)),0,1)</f>
        <v>0</v>
      </c>
    </row>
    <row r="498" spans="1:8" ht="12.75">
      <c r="A498" s="98" t="s">
        <v>15</v>
      </c>
      <c s="36">
        <v>5</v>
      </c>
      <c s="36">
        <v>448</v>
      </c>
      <c r="E498" s="36" t="s">
        <v>2136</v>
      </c>
      <c r="H498" s="36">
        <f>IF(OR(AND('Раздел 4'!H7&gt;0,'Раздел 5'!H7&gt;0),AND('Раздел 4'!H7=0,'Раздел 5'!H7=0)),0,1)</f>
        <v>0</v>
      </c>
    </row>
    <row r="499" spans="1:8" ht="12.75">
      <c r="A499" s="98" t="s">
        <v>15</v>
      </c>
      <c s="36">
        <v>5</v>
      </c>
      <c s="36">
        <v>449</v>
      </c>
      <c r="E499" s="36" t="s">
        <v>2137</v>
      </c>
      <c r="H499" s="36">
        <f>IF(OR(AND('Раздел 4'!H8&gt;0,'Раздел 5'!H8&gt;0),AND('Раздел 4'!H8=0,'Раздел 5'!H8=0)),0,1)</f>
        <v>0</v>
      </c>
    </row>
    <row r="500" spans="1:8" ht="12.75">
      <c r="A500" s="98" t="s">
        <v>15</v>
      </c>
      <c s="36">
        <v>5</v>
      </c>
      <c s="36">
        <v>450</v>
      </c>
      <c r="E500" s="36" t="s">
        <v>2138</v>
      </c>
      <c r="H500" s="36">
        <f>IF(OR(AND('Раздел 4'!H9&gt;0,'Раздел 5'!H9&gt;0),AND('Раздел 4'!H9=0,'Раздел 5'!H9=0)),0,1)</f>
        <v>0</v>
      </c>
    </row>
    <row r="501" spans="1:8" ht="12.75">
      <c r="A501" s="98" t="s">
        <v>15</v>
      </c>
      <c s="36">
        <v>5</v>
      </c>
      <c s="36">
        <v>451</v>
      </c>
      <c r="E501" s="36" t="s">
        <v>2139</v>
      </c>
      <c r="H501" s="36">
        <f>IF(OR(AND('Раздел 4'!H10&gt;0,'Раздел 5'!H10&gt;0),AND('Раздел 4'!H10=0,'Раздел 5'!H10=0)),0,1)</f>
        <v>0</v>
      </c>
    </row>
    <row r="502" spans="1:8" ht="12.75">
      <c r="A502" s="98" t="s">
        <v>15</v>
      </c>
      <c s="36">
        <v>5</v>
      </c>
      <c s="36">
        <v>452</v>
      </c>
      <c r="E502" s="36" t="s">
        <v>2140</v>
      </c>
      <c r="H502" s="36">
        <f>IF(OR(AND('Раздел 4'!H11&gt;0,'Раздел 5'!H11&gt;0),AND('Раздел 4'!H11=0,'Раздел 5'!H11=0)),0,1)</f>
        <v>0</v>
      </c>
    </row>
    <row r="503" spans="1:8" ht="12.75">
      <c r="A503" s="98" t="s">
        <v>15</v>
      </c>
      <c s="36">
        <v>5</v>
      </c>
      <c s="36">
        <v>453</v>
      </c>
      <c r="E503" s="36" t="s">
        <v>2141</v>
      </c>
      <c r="H503" s="36">
        <f>IF(OR(AND('Раздел 4'!H12&gt;0,'Раздел 5'!H12&gt;0),AND('Раздел 4'!H12=0,'Раздел 5'!H12=0)),0,1)</f>
        <v>0</v>
      </c>
    </row>
    <row r="504" spans="1:8" ht="12.75">
      <c r="A504" s="98" t="s">
        <v>15</v>
      </c>
      <c s="36">
        <v>5</v>
      </c>
      <c s="36">
        <v>454</v>
      </c>
      <c r="E504" s="36" t="s">
        <v>2142</v>
      </c>
      <c r="H504" s="36">
        <f>IF(OR(AND('Раздел 4'!H13&gt;0,'Раздел 5'!H13&gt;0),AND('Раздел 4'!H13=0,'Раздел 5'!H13=0)),0,1)</f>
        <v>0</v>
      </c>
    </row>
    <row r="505" spans="1:8" ht="12.75">
      <c r="A505" s="98" t="s">
        <v>15</v>
      </c>
      <c s="36">
        <v>5</v>
      </c>
      <c s="36">
        <v>455</v>
      </c>
      <c r="E505" s="36" t="s">
        <v>2143</v>
      </c>
      <c r="H505" s="36">
        <f>IF(OR(AND('Раздел 4'!H14&gt;0,'Раздел 5'!H14&gt;0),AND('Раздел 4'!H14=0,'Раздел 5'!H14=0)),0,1)</f>
        <v>0</v>
      </c>
    </row>
    <row r="506" spans="1:8" ht="12.75">
      <c r="A506" s="98" t="s">
        <v>15</v>
      </c>
      <c s="36">
        <v>5</v>
      </c>
      <c s="36">
        <v>456</v>
      </c>
      <c r="E506" s="36" t="s">
        <v>2144</v>
      </c>
      <c r="H506" s="36">
        <f>IF(OR(AND('Раздел 4'!H15&gt;0,'Раздел 5'!H15&gt;0),AND('Раздел 4'!H15=0,'Раздел 5'!H15=0)),0,1)</f>
        <v>0</v>
      </c>
    </row>
    <row r="507" spans="1:8" ht="12.75">
      <c r="A507" s="98" t="s">
        <v>15</v>
      </c>
      <c s="36">
        <v>5</v>
      </c>
      <c s="36">
        <v>457</v>
      </c>
      <c r="E507" s="36" t="s">
        <v>2145</v>
      </c>
      <c r="H507" s="36">
        <f>IF(OR(AND('Раздел 4'!H16&gt;0,'Раздел 5'!H16&gt;0),AND('Раздел 4'!H16=0,'Раздел 5'!H16=0)),0,1)</f>
        <v>0</v>
      </c>
    </row>
    <row r="508" spans="1:8" ht="12.75">
      <c r="A508" s="98" t="s">
        <v>15</v>
      </c>
      <c s="36">
        <v>5</v>
      </c>
      <c s="36">
        <v>458</v>
      </c>
      <c r="E508" s="36" t="s">
        <v>2146</v>
      </c>
      <c r="H508" s="36">
        <f>IF(OR(AND('Раздел 4'!H17&gt;0,'Раздел 5'!H17&gt;0),AND('Раздел 4'!H17=0,'Раздел 5'!H17=0)),0,1)</f>
        <v>0</v>
      </c>
    </row>
    <row r="509" spans="1:8" ht="12.75">
      <c r="A509" s="98" t="s">
        <v>15</v>
      </c>
      <c s="36">
        <v>5</v>
      </c>
      <c s="36">
        <v>459</v>
      </c>
      <c r="E509" s="36" t="s">
        <v>2147</v>
      </c>
      <c r="H509" s="36">
        <f>IF(OR(AND('Раздел 4'!H18&gt;0,'Раздел 5'!H18&gt;0),AND('Раздел 4'!H18=0,'Раздел 5'!H18=0)),0,1)</f>
        <v>0</v>
      </c>
    </row>
    <row r="510" spans="1:8" ht="12.75">
      <c r="A510" s="98" t="s">
        <v>15</v>
      </c>
      <c s="36">
        <v>5</v>
      </c>
      <c s="36">
        <v>460</v>
      </c>
      <c r="E510" s="36" t="s">
        <v>2148</v>
      </c>
      <c r="H510" s="36">
        <f>IF(OR(AND('Раздел 4'!H19&gt;0,'Раздел 5'!H19&gt;0),AND('Раздел 4'!H19=0,'Раздел 5'!H19=0)),0,1)</f>
        <v>0</v>
      </c>
    </row>
    <row r="511" spans="1:8" ht="12.75">
      <c r="A511" s="98" t="s">
        <v>15</v>
      </c>
      <c s="36">
        <v>5</v>
      </c>
      <c s="36">
        <v>461</v>
      </c>
      <c r="E511" s="36" t="s">
        <v>2149</v>
      </c>
      <c r="H511" s="36">
        <f>IF(OR(AND('Раздел 4'!H20&gt;0,'Раздел 5'!H20&gt;0),AND('Раздел 4'!H20=0,'Раздел 5'!H20=0)),0,1)</f>
        <v>0</v>
      </c>
    </row>
    <row r="512" spans="1:8" ht="12.75">
      <c r="A512" s="98" t="s">
        <v>15</v>
      </c>
      <c s="36">
        <v>5</v>
      </c>
      <c s="36">
        <v>462</v>
      </c>
      <c r="E512" s="36" t="s">
        <v>2150</v>
      </c>
      <c r="H512" s="36">
        <f>IF(OR(AND('Раздел 4'!H21&gt;0,'Раздел 5'!H21&gt;0),AND('Раздел 4'!H21=0,'Раздел 5'!H21=0)),0,1)</f>
        <v>0</v>
      </c>
    </row>
    <row r="513" spans="1:8" ht="12.75">
      <c r="A513" s="98" t="s">
        <v>15</v>
      </c>
      <c s="36">
        <v>5</v>
      </c>
      <c s="36">
        <v>463</v>
      </c>
      <c r="E513" s="36" t="s">
        <v>2151</v>
      </c>
      <c r="H513" s="36">
        <f>IF(OR(AND('Раздел 4'!H22&gt;0,'Раздел 5'!H22&gt;0),AND('Раздел 4'!H22=0,'Раздел 5'!H22=0)),0,1)</f>
        <v>0</v>
      </c>
    </row>
    <row r="514" spans="1:8" ht="12.75">
      <c r="A514" s="98" t="s">
        <v>15</v>
      </c>
      <c s="36">
        <v>5</v>
      </c>
      <c s="36">
        <v>464</v>
      </c>
      <c r="E514" s="36" t="s">
        <v>2152</v>
      </c>
      <c r="H514" s="36">
        <f>IF(OR(AND('Раздел 4'!H23&gt;0,'Раздел 5'!H23&gt;0),AND('Раздел 4'!H23=0,'Раздел 5'!H23=0)),0,1)</f>
        <v>0</v>
      </c>
    </row>
    <row r="515" spans="1:8" ht="12.75">
      <c r="A515" s="98" t="s">
        <v>15</v>
      </c>
      <c s="36">
        <v>5</v>
      </c>
      <c s="36">
        <v>465</v>
      </c>
      <c r="E515" s="36" t="s">
        <v>2153</v>
      </c>
      <c r="H515" s="36">
        <f>IF(OR(AND('Раздел 4'!H24&gt;0,'Раздел 5'!H24&gt;0),AND('Раздел 4'!H24=0,'Раздел 5'!H24=0)),0,1)</f>
        <v>0</v>
      </c>
    </row>
    <row r="516" spans="1:8" ht="12.75">
      <c r="A516" s="98" t="s">
        <v>15</v>
      </c>
      <c s="36">
        <v>5</v>
      </c>
      <c s="36">
        <v>466</v>
      </c>
      <c r="E516" s="36" t="s">
        <v>2154</v>
      </c>
      <c r="H516" s="36">
        <f>IF(OR(AND('Раздел 4'!H25&gt;0,'Раздел 5'!H25&gt;0),AND('Раздел 4'!H25=0,'Раздел 5'!H25=0)),0,1)</f>
        <v>0</v>
      </c>
    </row>
    <row r="517" spans="1:8" ht="12.75">
      <c r="A517" s="98" t="s">
        <v>15</v>
      </c>
      <c s="36">
        <v>5</v>
      </c>
      <c s="36">
        <v>467</v>
      </c>
      <c r="E517" s="36" t="s">
        <v>2155</v>
      </c>
      <c r="H517" s="36">
        <f>IF(OR(AND('Раздел 4'!H26&gt;0,'Раздел 5'!H26&gt;0),AND('Раздел 4'!H26=0,'Раздел 5'!H26=0)),0,1)</f>
        <v>0</v>
      </c>
    </row>
    <row r="518" spans="1:8" ht="12.75">
      <c r="A518" s="98" t="s">
        <v>15</v>
      </c>
      <c s="36">
        <v>5</v>
      </c>
      <c s="36">
        <v>468</v>
      </c>
      <c r="E518" s="36" t="s">
        <v>2156</v>
      </c>
      <c r="H518" s="36">
        <f>IF(OR(AND('Раздел 4'!H27&gt;0,'Раздел 5'!H27&gt;0),AND('Раздел 4'!H27=0,'Раздел 5'!H27=0)),0,1)</f>
        <v>0</v>
      </c>
    </row>
    <row r="519" spans="1:14" ht="12.75">
      <c r="A519" s="98" t="s">
        <v>15</v>
      </c>
      <c s="36">
        <v>5</v>
      </c>
      <c s="36">
        <v>469</v>
      </c>
      <c r="E519" s="36" t="s">
        <v>2157</v>
      </c>
      <c r="H519" s="36">
        <f>IF(OR(AND('Раздел 4'!I5&gt;0,'Раздел 5'!I5&gt;0),AND('Раздел 4'!I5=0,'Раздел 5'!I5=0)),0,1)</f>
        <v>0</v>
      </c>
      <c r="N519" s="180"/>
    </row>
    <row r="520" spans="1:8" ht="12.75">
      <c r="A520" s="98" t="s">
        <v>15</v>
      </c>
      <c s="36">
        <v>5</v>
      </c>
      <c s="36">
        <v>470</v>
      </c>
      <c r="E520" s="36" t="s">
        <v>2158</v>
      </c>
      <c r="H520" s="36">
        <f>IF(OR(AND('Раздел 4'!I6&gt;0,'Раздел 5'!I6&gt;0),AND('Раздел 4'!I6=0,'Раздел 5'!I6=0)),0,1)</f>
        <v>0</v>
      </c>
    </row>
    <row r="521" spans="1:8" ht="12.75">
      <c r="A521" s="98" t="s">
        <v>15</v>
      </c>
      <c s="36">
        <v>5</v>
      </c>
      <c s="36">
        <v>471</v>
      </c>
      <c r="E521" s="36" t="s">
        <v>2159</v>
      </c>
      <c r="H521" s="36">
        <f>IF(OR(AND('Раздел 4'!I7&gt;0,'Раздел 5'!I7&gt;0),AND('Раздел 4'!I7=0,'Раздел 5'!I7=0)),0,1)</f>
        <v>0</v>
      </c>
    </row>
    <row r="522" spans="1:8" ht="12.75">
      <c r="A522" s="98" t="s">
        <v>15</v>
      </c>
      <c s="36">
        <v>5</v>
      </c>
      <c s="36">
        <v>472</v>
      </c>
      <c r="E522" s="36" t="s">
        <v>2160</v>
      </c>
      <c r="H522" s="36">
        <f>IF(OR(AND('Раздел 4'!I8&gt;0,'Раздел 5'!I8&gt;0),AND('Раздел 4'!I8=0,'Раздел 5'!I8=0)),0,1)</f>
        <v>0</v>
      </c>
    </row>
    <row r="523" spans="1:8" ht="12.75">
      <c r="A523" s="98" t="s">
        <v>15</v>
      </c>
      <c s="36">
        <v>5</v>
      </c>
      <c s="36">
        <v>473</v>
      </c>
      <c r="E523" s="36" t="s">
        <v>2161</v>
      </c>
      <c r="H523" s="36">
        <f>IF(OR(AND('Раздел 4'!I9&gt;0,'Раздел 5'!I9&gt;0),AND('Раздел 4'!I9=0,'Раздел 5'!I9=0)),0,1)</f>
        <v>0</v>
      </c>
    </row>
    <row r="524" spans="1:8" ht="12.75">
      <c r="A524" s="98" t="s">
        <v>15</v>
      </c>
      <c s="36">
        <v>5</v>
      </c>
      <c s="36">
        <v>474</v>
      </c>
      <c r="E524" s="36" t="s">
        <v>2162</v>
      </c>
      <c r="H524" s="36">
        <f>IF(OR(AND('Раздел 4'!I10&gt;0,'Раздел 5'!I10&gt;0),AND('Раздел 4'!I10=0,'Раздел 5'!I10=0)),0,1)</f>
        <v>0</v>
      </c>
    </row>
    <row r="525" spans="1:8" ht="12.75">
      <c r="A525" s="98" t="s">
        <v>15</v>
      </c>
      <c s="36">
        <v>5</v>
      </c>
      <c s="36">
        <v>475</v>
      </c>
      <c r="E525" s="36" t="s">
        <v>2163</v>
      </c>
      <c r="H525" s="36">
        <f>IF(OR(AND('Раздел 4'!I11&gt;0,'Раздел 5'!I11&gt;0),AND('Раздел 4'!I11=0,'Раздел 5'!I11=0)),0,1)</f>
        <v>0</v>
      </c>
    </row>
    <row r="526" spans="1:8" ht="12.75">
      <c r="A526" s="98" t="s">
        <v>15</v>
      </c>
      <c s="36">
        <v>5</v>
      </c>
      <c s="36">
        <v>476</v>
      </c>
      <c r="E526" s="36" t="s">
        <v>2164</v>
      </c>
      <c r="H526" s="36">
        <f>IF(OR(AND('Раздел 4'!I12&gt;0,'Раздел 5'!I12&gt;0),AND('Раздел 4'!I12=0,'Раздел 5'!I12=0)),0,1)</f>
        <v>0</v>
      </c>
    </row>
    <row r="527" spans="1:8" ht="12.75">
      <c r="A527" s="98" t="s">
        <v>15</v>
      </c>
      <c s="36">
        <v>5</v>
      </c>
      <c s="36">
        <v>477</v>
      </c>
      <c r="E527" s="36" t="s">
        <v>2165</v>
      </c>
      <c r="H527" s="36">
        <f>IF(OR(AND('Раздел 4'!I13&gt;0,'Раздел 5'!I13&gt;0),AND('Раздел 4'!I13=0,'Раздел 5'!I13=0)),0,1)</f>
        <v>0</v>
      </c>
    </row>
    <row r="528" spans="1:8" ht="12.75">
      <c r="A528" s="98" t="s">
        <v>15</v>
      </c>
      <c s="36">
        <v>5</v>
      </c>
      <c s="36">
        <v>478</v>
      </c>
      <c r="E528" s="36" t="s">
        <v>2166</v>
      </c>
      <c r="H528" s="36">
        <f>IF(OR(AND('Раздел 4'!I14&gt;0,'Раздел 5'!I14&gt;0),AND('Раздел 4'!I14=0,'Раздел 5'!I14=0)),0,1)</f>
        <v>0</v>
      </c>
    </row>
    <row r="529" spans="1:8" ht="12.75">
      <c r="A529" s="98" t="s">
        <v>15</v>
      </c>
      <c s="36">
        <v>5</v>
      </c>
      <c s="36">
        <v>479</v>
      </c>
      <c r="E529" s="36" t="s">
        <v>2167</v>
      </c>
      <c r="H529" s="36">
        <f>IF(OR(AND('Раздел 4'!I15&gt;0,'Раздел 5'!I15&gt;0),AND('Раздел 4'!I15=0,'Раздел 5'!I15=0)),0,1)</f>
        <v>0</v>
      </c>
    </row>
    <row r="530" spans="1:8" ht="12.75">
      <c r="A530" s="98" t="s">
        <v>15</v>
      </c>
      <c s="36">
        <v>5</v>
      </c>
      <c s="36">
        <v>480</v>
      </c>
      <c r="E530" s="36" t="s">
        <v>2168</v>
      </c>
      <c r="H530" s="36">
        <f>IF(OR(AND('Раздел 4'!I16&gt;0,'Раздел 5'!I16&gt;0),AND('Раздел 4'!I16=0,'Раздел 5'!I16=0)),0,1)</f>
        <v>0</v>
      </c>
    </row>
    <row r="531" spans="1:8" ht="12.75">
      <c r="A531" s="98" t="s">
        <v>15</v>
      </c>
      <c s="36">
        <v>5</v>
      </c>
      <c s="36">
        <v>481</v>
      </c>
      <c r="E531" s="36" t="s">
        <v>2169</v>
      </c>
      <c r="H531" s="36">
        <f>IF(OR(AND('Раздел 4'!I17&gt;0,'Раздел 5'!I17&gt;0),AND('Раздел 4'!I17=0,'Раздел 5'!I17=0)),0,1)</f>
        <v>0</v>
      </c>
    </row>
    <row r="532" spans="1:8" ht="12.75">
      <c r="A532" s="98" t="s">
        <v>15</v>
      </c>
      <c s="36">
        <v>5</v>
      </c>
      <c s="36">
        <v>482</v>
      </c>
      <c r="E532" s="36" t="s">
        <v>2170</v>
      </c>
      <c r="H532" s="36">
        <f>IF(OR(AND('Раздел 4'!I18&gt;0,'Раздел 5'!I18&gt;0),AND('Раздел 4'!I18=0,'Раздел 5'!I18=0)),0,1)</f>
        <v>0</v>
      </c>
    </row>
    <row r="533" spans="1:8" ht="12.75">
      <c r="A533" s="98" t="s">
        <v>15</v>
      </c>
      <c s="36">
        <v>5</v>
      </c>
      <c s="36">
        <v>483</v>
      </c>
      <c r="E533" s="36" t="s">
        <v>2171</v>
      </c>
      <c r="H533" s="36">
        <f>IF(OR(AND('Раздел 4'!I19&gt;0,'Раздел 5'!I19&gt;0),AND('Раздел 4'!I19=0,'Раздел 5'!I19=0)),0,1)</f>
        <v>0</v>
      </c>
    </row>
    <row r="534" spans="1:8" ht="12.75">
      <c r="A534" s="98" t="s">
        <v>15</v>
      </c>
      <c s="36">
        <v>5</v>
      </c>
      <c s="36">
        <v>484</v>
      </c>
      <c r="E534" s="36" t="s">
        <v>2172</v>
      </c>
      <c r="H534" s="36">
        <f>IF(OR(AND('Раздел 4'!I20&gt;0,'Раздел 5'!I20&gt;0),AND('Раздел 4'!I20=0,'Раздел 5'!I20=0)),0,1)</f>
        <v>0</v>
      </c>
    </row>
    <row r="535" spans="1:8" ht="12.75">
      <c r="A535" s="98" t="s">
        <v>15</v>
      </c>
      <c s="36">
        <v>5</v>
      </c>
      <c s="36">
        <v>485</v>
      </c>
      <c r="E535" s="36" t="s">
        <v>2173</v>
      </c>
      <c r="H535" s="36">
        <f>IF(OR(AND('Раздел 4'!I21&gt;0,'Раздел 5'!I21&gt;0),AND('Раздел 4'!I21=0,'Раздел 5'!I21=0)),0,1)</f>
        <v>0</v>
      </c>
    </row>
    <row r="536" spans="1:8" ht="12.75">
      <c r="A536" s="98" t="s">
        <v>15</v>
      </c>
      <c s="36">
        <v>5</v>
      </c>
      <c s="36">
        <v>486</v>
      </c>
      <c r="E536" s="36" t="s">
        <v>2174</v>
      </c>
      <c r="H536" s="36">
        <f>IF(OR(AND('Раздел 4'!I22&gt;0,'Раздел 5'!I22&gt;0),AND('Раздел 4'!I22=0,'Раздел 5'!I22=0)),0,1)</f>
        <v>0</v>
      </c>
    </row>
    <row r="537" spans="1:8" ht="12.75">
      <c r="A537" s="98" t="s">
        <v>15</v>
      </c>
      <c s="36">
        <v>5</v>
      </c>
      <c s="36">
        <v>487</v>
      </c>
      <c r="E537" s="36" t="s">
        <v>2175</v>
      </c>
      <c r="H537" s="36">
        <f>IF(OR(AND('Раздел 4'!I23&gt;0,'Раздел 5'!I23&gt;0),AND('Раздел 4'!I23=0,'Раздел 5'!I23=0)),0,1)</f>
        <v>0</v>
      </c>
    </row>
    <row r="538" spans="1:8" ht="12.75">
      <c r="A538" s="98" t="s">
        <v>15</v>
      </c>
      <c s="36">
        <v>5</v>
      </c>
      <c s="36">
        <v>488</v>
      </c>
      <c r="E538" s="36" t="s">
        <v>2176</v>
      </c>
      <c r="H538" s="36">
        <f>IF(OR(AND('Раздел 4'!I24&gt;0,'Раздел 5'!I24&gt;0),AND('Раздел 4'!I24=0,'Раздел 5'!I24=0)),0,1)</f>
        <v>0</v>
      </c>
    </row>
    <row r="539" spans="1:8" ht="12.75">
      <c r="A539" s="98" t="s">
        <v>15</v>
      </c>
      <c s="36">
        <v>5</v>
      </c>
      <c s="36">
        <v>489</v>
      </c>
      <c r="E539" s="36" t="s">
        <v>2177</v>
      </c>
      <c r="H539" s="36">
        <f>IF(OR(AND('Раздел 4'!I25&gt;0,'Раздел 5'!I25&gt;0),AND('Раздел 4'!I25=0,'Раздел 5'!I25=0)),0,1)</f>
        <v>0</v>
      </c>
    </row>
    <row r="540" spans="1:8" ht="12.75">
      <c r="A540" s="98" t="s">
        <v>15</v>
      </c>
      <c s="36">
        <v>5</v>
      </c>
      <c s="36">
        <v>490</v>
      </c>
      <c r="E540" s="36" t="s">
        <v>2178</v>
      </c>
      <c r="H540" s="36">
        <f>IF(OR(AND('Раздел 4'!I26&gt;0,'Раздел 5'!I26&gt;0),AND('Раздел 4'!I26=0,'Раздел 5'!I26=0)),0,1)</f>
        <v>0</v>
      </c>
    </row>
    <row r="541" spans="1:8" ht="12.75">
      <c r="A541" s="98" t="s">
        <v>15</v>
      </c>
      <c s="36">
        <v>5</v>
      </c>
      <c s="36">
        <v>491</v>
      </c>
      <c r="E541" s="36" t="s">
        <v>2179</v>
      </c>
      <c r="H541" s="36">
        <f>IF(OR(AND('Раздел 4'!I27&gt;0,'Раздел 5'!I27&gt;0),AND('Раздел 4'!I27=0,'Раздел 5'!I27=0)),0,1)</f>
        <v>0</v>
      </c>
    </row>
    <row r="542" spans="1:8" ht="12.75">
      <c r="A542" s="35" t="str">
        <f>P_3</f>
        <v>0609506</v>
      </c>
      <c s="35">
        <v>6</v>
      </c>
      <c s="35">
        <v>0</v>
      </c>
      <c s="35">
        <v>0</v>
      </c>
      <c s="99" t="str">
        <f>CONCATENATE("Количество ошибок в разделе 6: ",H542)</f>
        <v>Количество ошибок в разделе 6: 0</v>
      </c>
      <c s="35"/>
      <c s="35"/>
      <c s="99">
        <f>SUM(H543:H1034)</f>
        <v>0</v>
      </c>
    </row>
    <row r="543" spans="1:8" ht="12.75">
      <c r="A543" s="36" t="str">
        <f>P_3</f>
        <v>0609506</v>
      </c>
      <c s="36">
        <v>6</v>
      </c>
      <c s="36">
        <v>1</v>
      </c>
      <c s="36"/>
      <c s="36" t="s">
        <v>1554</v>
      </c>
      <c s="36"/>
      <c s="36"/>
      <c s="36">
        <f>IF('Раздел 6'!E5&lt;='Раздел 6'!D5,0,1)</f>
        <v>0</v>
      </c>
    </row>
    <row r="544" spans="1:8" ht="12.75">
      <c r="A544" s="36" t="s">
        <v>15</v>
      </c>
      <c s="36">
        <v>6</v>
      </c>
      <c s="36">
        <v>2</v>
      </c>
      <c s="36"/>
      <c s="36" t="s">
        <v>1555</v>
      </c>
      <c s="36"/>
      <c s="36"/>
      <c s="36">
        <f>IF('Раздел 6'!E6&lt;='Раздел 6'!D6,0,1)</f>
        <v>0</v>
      </c>
    </row>
    <row r="545" spans="1:8" ht="12.75">
      <c r="A545" s="36" t="s">
        <v>15</v>
      </c>
      <c s="36">
        <v>6</v>
      </c>
      <c s="36">
        <v>3</v>
      </c>
      <c s="36"/>
      <c s="36" t="s">
        <v>1556</v>
      </c>
      <c s="36"/>
      <c s="36"/>
      <c s="36">
        <f>IF('Раздел 6'!E7&lt;='Раздел 6'!D7,0,1)</f>
        <v>0</v>
      </c>
    </row>
    <row r="546" spans="1:8" ht="12.75">
      <c r="A546" s="36" t="s">
        <v>15</v>
      </c>
      <c s="36">
        <v>6</v>
      </c>
      <c s="36">
        <v>4</v>
      </c>
      <c r="E546" s="36" t="s">
        <v>1557</v>
      </c>
      <c r="H546" s="36">
        <f>IF('Раздел 6'!E8&lt;='Раздел 6'!D8,0,1)</f>
        <v>0</v>
      </c>
    </row>
    <row r="547" spans="1:8" ht="12.75">
      <c r="A547" s="98" t="s">
        <v>15</v>
      </c>
      <c s="36">
        <v>6</v>
      </c>
      <c s="36">
        <v>5</v>
      </c>
      <c r="E547" s="36" t="s">
        <v>1558</v>
      </c>
      <c r="H547" s="36">
        <f>IF('Раздел 6'!E9&lt;='Раздел 6'!D9,0,1)</f>
        <v>0</v>
      </c>
    </row>
    <row r="548" spans="1:8" ht="12.75">
      <c r="A548" s="98" t="s">
        <v>15</v>
      </c>
      <c s="36">
        <v>6</v>
      </c>
      <c s="36">
        <v>6</v>
      </c>
      <c r="E548" s="36" t="s">
        <v>1559</v>
      </c>
      <c r="H548" s="36">
        <f>IF('Раздел 6'!E10&lt;='Раздел 6'!D10,0,1)</f>
        <v>0</v>
      </c>
    </row>
    <row r="549" spans="1:8" ht="12.75">
      <c r="A549" s="98" t="s">
        <v>15</v>
      </c>
      <c s="36">
        <v>6</v>
      </c>
      <c s="36">
        <v>7</v>
      </c>
      <c r="E549" s="36" t="s">
        <v>1560</v>
      </c>
      <c r="H549" s="36">
        <f>IF('Раздел 6'!E11&lt;='Раздел 6'!D11,0,1)</f>
        <v>0</v>
      </c>
    </row>
    <row r="550" spans="1:8" ht="12.75">
      <c r="A550" s="98" t="s">
        <v>15</v>
      </c>
      <c s="36">
        <v>6</v>
      </c>
      <c s="36">
        <v>8</v>
      </c>
      <c r="E550" s="36" t="s">
        <v>1561</v>
      </c>
      <c r="H550" s="36">
        <f>IF('Раздел 6'!E12&lt;='Раздел 6'!D12,0,1)</f>
        <v>0</v>
      </c>
    </row>
    <row r="551" spans="1:8" ht="12.75">
      <c r="A551" s="98" t="s">
        <v>15</v>
      </c>
      <c s="36">
        <v>6</v>
      </c>
      <c s="36">
        <v>9</v>
      </c>
      <c r="E551" s="36" t="s">
        <v>1562</v>
      </c>
      <c r="H551" s="36">
        <f>IF('Раздел 6'!E13&lt;='Раздел 6'!D13,0,1)</f>
        <v>0</v>
      </c>
    </row>
    <row r="552" spans="1:8" ht="12.75">
      <c r="A552" s="98" t="s">
        <v>15</v>
      </c>
      <c s="36">
        <v>6</v>
      </c>
      <c s="36">
        <v>10</v>
      </c>
      <c r="E552" s="36" t="s">
        <v>1563</v>
      </c>
      <c r="H552" s="36">
        <f>IF('Раздел 6'!E14&lt;='Раздел 6'!D14,0,1)</f>
        <v>0</v>
      </c>
    </row>
    <row r="553" spans="1:8" ht="12.75">
      <c r="A553" s="98" t="s">
        <v>15</v>
      </c>
      <c s="36">
        <v>6</v>
      </c>
      <c s="36">
        <v>11</v>
      </c>
      <c r="E553" s="36" t="s">
        <v>1564</v>
      </c>
      <c r="H553" s="36">
        <f>IF('Раздел 6'!E15&lt;='Раздел 6'!D15,0,1)</f>
        <v>0</v>
      </c>
    </row>
    <row r="554" spans="1:8" ht="12.75">
      <c r="A554" s="98" t="s">
        <v>15</v>
      </c>
      <c s="36">
        <v>6</v>
      </c>
      <c s="36">
        <v>12</v>
      </c>
      <c r="E554" s="36" t="s">
        <v>1565</v>
      </c>
      <c r="H554" s="36">
        <f>IF('Раздел 6'!E16&lt;='Раздел 6'!D16,0,1)</f>
        <v>0</v>
      </c>
    </row>
    <row r="555" spans="1:8" ht="12.75">
      <c r="A555" s="98" t="s">
        <v>15</v>
      </c>
      <c s="36">
        <v>6</v>
      </c>
      <c s="36">
        <v>13</v>
      </c>
      <c r="E555" s="36" t="s">
        <v>1566</v>
      </c>
      <c r="H555" s="36">
        <f>IF('Раздел 6'!E17&lt;='Раздел 6'!D17,0,1)</f>
        <v>0</v>
      </c>
    </row>
    <row r="556" spans="1:8" ht="12.75">
      <c r="A556" s="98" t="s">
        <v>15</v>
      </c>
      <c s="36">
        <v>6</v>
      </c>
      <c s="36">
        <v>14</v>
      </c>
      <c r="E556" s="36" t="s">
        <v>1567</v>
      </c>
      <c r="H556" s="36">
        <f>IF('Раздел 6'!E18&lt;='Раздел 6'!D18,0,1)</f>
        <v>0</v>
      </c>
    </row>
    <row r="557" spans="1:8" ht="12.75">
      <c r="A557" s="98" t="s">
        <v>15</v>
      </c>
      <c s="36">
        <v>6</v>
      </c>
      <c s="36">
        <v>15</v>
      </c>
      <c r="E557" s="36" t="s">
        <v>1568</v>
      </c>
      <c r="H557" s="36">
        <f>IF('Раздел 6'!E19&lt;='Раздел 6'!D19,0,1)</f>
        <v>0</v>
      </c>
    </row>
    <row r="558" spans="1:8" ht="12.75">
      <c r="A558" s="98" t="s">
        <v>15</v>
      </c>
      <c s="36">
        <v>6</v>
      </c>
      <c s="36">
        <v>16</v>
      </c>
      <c r="E558" s="36" t="s">
        <v>1569</v>
      </c>
      <c r="H558" s="36">
        <f>IF('Раздел 6'!E20&lt;='Раздел 6'!D20,0,1)</f>
        <v>0</v>
      </c>
    </row>
    <row r="559" spans="1:8" ht="12.75">
      <c r="A559" s="98" t="s">
        <v>15</v>
      </c>
      <c s="36">
        <v>6</v>
      </c>
      <c s="36">
        <v>17</v>
      </c>
      <c r="E559" s="36" t="s">
        <v>1570</v>
      </c>
      <c r="H559" s="36">
        <f>IF('Раздел 6'!E21&lt;='Раздел 6'!D21,0,1)</f>
        <v>0</v>
      </c>
    </row>
    <row r="560" spans="1:8" ht="12.75">
      <c r="A560" s="98" t="s">
        <v>15</v>
      </c>
      <c s="36">
        <v>6</v>
      </c>
      <c s="36">
        <v>18</v>
      </c>
      <c r="E560" s="36" t="s">
        <v>1571</v>
      </c>
      <c r="H560" s="36">
        <f>IF('Раздел 6'!E22&lt;='Раздел 6'!D22,0,1)</f>
        <v>0</v>
      </c>
    </row>
    <row r="561" spans="1:8" ht="12.75">
      <c r="A561" s="98" t="s">
        <v>15</v>
      </c>
      <c s="36">
        <v>6</v>
      </c>
      <c s="36">
        <v>19</v>
      </c>
      <c r="E561" s="36" t="s">
        <v>1572</v>
      </c>
      <c r="H561" s="36">
        <f>IF('Раздел 6'!E23&lt;='Раздел 6'!D23,0,1)</f>
        <v>0</v>
      </c>
    </row>
    <row r="562" spans="1:8" ht="12.75">
      <c r="A562" s="98" t="s">
        <v>15</v>
      </c>
      <c s="36">
        <v>6</v>
      </c>
      <c s="36">
        <v>20</v>
      </c>
      <c r="E562" s="36" t="s">
        <v>1573</v>
      </c>
      <c r="H562" s="36">
        <f>IF('Раздел 6'!E24&lt;='Раздел 6'!D24,0,1)</f>
        <v>0</v>
      </c>
    </row>
    <row r="563" spans="1:8" ht="12.75">
      <c r="A563" s="98" t="s">
        <v>15</v>
      </c>
      <c s="36">
        <v>6</v>
      </c>
      <c s="36">
        <v>21</v>
      </c>
      <c r="E563" s="36" t="s">
        <v>1574</v>
      </c>
      <c r="H563" s="36">
        <f>IF('Раздел 6'!E25&lt;='Раздел 6'!D25,0,1)</f>
        <v>0</v>
      </c>
    </row>
    <row r="564" spans="1:8" ht="12.75">
      <c r="A564" s="98" t="s">
        <v>15</v>
      </c>
      <c s="36">
        <v>6</v>
      </c>
      <c s="36">
        <v>22</v>
      </c>
      <c r="E564" s="36" t="s">
        <v>1575</v>
      </c>
      <c r="H564" s="36">
        <f>IF('Раздел 6'!E26&lt;='Раздел 6'!D26,0,1)</f>
        <v>0</v>
      </c>
    </row>
    <row r="565" spans="1:8" ht="12.75">
      <c r="A565" s="98" t="s">
        <v>15</v>
      </c>
      <c s="36">
        <v>6</v>
      </c>
      <c s="36">
        <v>23</v>
      </c>
      <c r="E565" s="36" t="s">
        <v>1576</v>
      </c>
      <c r="H565" s="36">
        <f>IF('Раздел 6'!E27&lt;='Раздел 6'!D27,0,1)</f>
        <v>0</v>
      </c>
    </row>
    <row r="566" spans="1:8" ht="12.75">
      <c r="A566" s="98" t="s">
        <v>15</v>
      </c>
      <c s="36">
        <v>6</v>
      </c>
      <c s="36">
        <v>24</v>
      </c>
      <c r="E566" s="36" t="s">
        <v>1531</v>
      </c>
      <c r="H566" s="36">
        <f>IF('Раздел 6'!F5&lt;='Раздел 6'!D5,0,1)</f>
        <v>0</v>
      </c>
    </row>
    <row r="567" spans="1:8" ht="12.75">
      <c r="A567" s="98" t="s">
        <v>15</v>
      </c>
      <c s="36">
        <v>6</v>
      </c>
      <c s="36">
        <v>25</v>
      </c>
      <c r="E567" s="36" t="s">
        <v>1532</v>
      </c>
      <c r="H567" s="36">
        <f>IF('Раздел 6'!F6&lt;='Раздел 6'!D6,0,1)</f>
        <v>0</v>
      </c>
    </row>
    <row r="568" spans="1:8" ht="12.75">
      <c r="A568" s="98" t="s">
        <v>15</v>
      </c>
      <c s="36">
        <v>6</v>
      </c>
      <c s="36">
        <v>26</v>
      </c>
      <c r="E568" s="36" t="s">
        <v>1533</v>
      </c>
      <c r="H568" s="36">
        <f>IF('Раздел 6'!F7&lt;='Раздел 6'!D7,0,1)</f>
        <v>0</v>
      </c>
    </row>
    <row r="569" spans="1:8" ht="12.75">
      <c r="A569" s="98" t="s">
        <v>15</v>
      </c>
      <c s="36">
        <v>6</v>
      </c>
      <c s="36">
        <v>27</v>
      </c>
      <c r="E569" s="36" t="s">
        <v>1534</v>
      </c>
      <c r="H569" s="36">
        <f>IF('Раздел 6'!F8&lt;='Раздел 6'!D8,0,1)</f>
        <v>0</v>
      </c>
    </row>
    <row r="570" spans="1:8" ht="12.75">
      <c r="A570" s="98" t="s">
        <v>15</v>
      </c>
      <c s="36">
        <v>6</v>
      </c>
      <c s="36">
        <v>28</v>
      </c>
      <c r="E570" s="36" t="s">
        <v>1535</v>
      </c>
      <c r="H570" s="36">
        <f>IF('Раздел 6'!F9&lt;='Раздел 6'!D9,0,1)</f>
        <v>0</v>
      </c>
    </row>
    <row r="571" spans="1:8" ht="12.75">
      <c r="A571" s="98" t="s">
        <v>15</v>
      </c>
      <c s="36">
        <v>6</v>
      </c>
      <c s="36">
        <v>29</v>
      </c>
      <c r="E571" s="36" t="s">
        <v>1536</v>
      </c>
      <c r="H571" s="36">
        <f>IF('Раздел 6'!F10&lt;='Раздел 6'!D10,0,1)</f>
        <v>0</v>
      </c>
    </row>
    <row r="572" spans="1:8" ht="12.75">
      <c r="A572" s="98" t="s">
        <v>15</v>
      </c>
      <c s="36">
        <v>6</v>
      </c>
      <c s="36">
        <v>30</v>
      </c>
      <c r="E572" s="36" t="s">
        <v>1537</v>
      </c>
      <c r="H572" s="36">
        <f>IF('Раздел 6'!F11&lt;='Раздел 6'!D11,0,1)</f>
        <v>0</v>
      </c>
    </row>
    <row r="573" spans="1:8" ht="12.75">
      <c r="A573" s="98" t="s">
        <v>15</v>
      </c>
      <c s="36">
        <v>6</v>
      </c>
      <c s="36">
        <v>31</v>
      </c>
      <c r="E573" s="36" t="s">
        <v>1538</v>
      </c>
      <c r="H573" s="36">
        <f>IF('Раздел 6'!F12&lt;='Раздел 6'!D12,0,1)</f>
        <v>0</v>
      </c>
    </row>
    <row r="574" spans="1:8" ht="12.75">
      <c r="A574" s="98" t="s">
        <v>15</v>
      </c>
      <c s="36">
        <v>6</v>
      </c>
      <c s="36">
        <v>32</v>
      </c>
      <c r="E574" s="36" t="s">
        <v>1539</v>
      </c>
      <c r="H574" s="36">
        <f>IF('Раздел 6'!F13&lt;='Раздел 6'!D13,0,1)</f>
        <v>0</v>
      </c>
    </row>
    <row r="575" spans="1:8" ht="12.75">
      <c r="A575" s="98" t="s">
        <v>15</v>
      </c>
      <c s="36">
        <v>6</v>
      </c>
      <c s="36">
        <v>33</v>
      </c>
      <c r="E575" s="36" t="s">
        <v>1540</v>
      </c>
      <c r="H575" s="36">
        <f>IF('Раздел 6'!F14&lt;='Раздел 6'!D14,0,1)</f>
        <v>0</v>
      </c>
    </row>
    <row r="576" spans="1:8" ht="12.75">
      <c r="A576" s="98" t="s">
        <v>15</v>
      </c>
      <c s="36">
        <v>6</v>
      </c>
      <c s="36">
        <v>34</v>
      </c>
      <c r="E576" s="36" t="s">
        <v>1541</v>
      </c>
      <c r="H576" s="36">
        <f>IF('Раздел 6'!F15&lt;='Раздел 6'!D15,0,1)</f>
        <v>0</v>
      </c>
    </row>
    <row r="577" spans="1:8" ht="12.75">
      <c r="A577" s="98" t="s">
        <v>15</v>
      </c>
      <c s="36">
        <v>6</v>
      </c>
      <c s="36">
        <v>35</v>
      </c>
      <c r="E577" s="36" t="s">
        <v>1542</v>
      </c>
      <c r="H577" s="36">
        <f>IF('Раздел 6'!F16&lt;='Раздел 6'!D16,0,1)</f>
        <v>0</v>
      </c>
    </row>
    <row r="578" spans="1:8" ht="12.75">
      <c r="A578" s="98" t="s">
        <v>15</v>
      </c>
      <c s="36">
        <v>6</v>
      </c>
      <c s="36">
        <v>36</v>
      </c>
      <c r="E578" s="36" t="s">
        <v>1543</v>
      </c>
      <c r="H578" s="36">
        <f>IF('Раздел 6'!F17&lt;='Раздел 6'!D17,0,1)</f>
        <v>0</v>
      </c>
    </row>
    <row r="579" spans="1:8" ht="12.75">
      <c r="A579" s="98" t="s">
        <v>15</v>
      </c>
      <c s="36">
        <v>6</v>
      </c>
      <c s="36">
        <v>37</v>
      </c>
      <c r="E579" s="36" t="s">
        <v>1544</v>
      </c>
      <c r="H579" s="36">
        <f>IF('Раздел 6'!F18&lt;='Раздел 6'!D18,0,1)</f>
        <v>0</v>
      </c>
    </row>
    <row r="580" spans="1:8" ht="12.75">
      <c r="A580" s="98" t="s">
        <v>15</v>
      </c>
      <c s="36">
        <v>6</v>
      </c>
      <c s="36">
        <v>38</v>
      </c>
      <c r="E580" s="36" t="s">
        <v>1545</v>
      </c>
      <c r="H580" s="36">
        <f>IF('Раздел 6'!F19&lt;='Раздел 6'!D19,0,1)</f>
        <v>0</v>
      </c>
    </row>
    <row r="581" spans="1:8" ht="12.75">
      <c r="A581" s="98" t="s">
        <v>15</v>
      </c>
      <c s="36">
        <v>6</v>
      </c>
      <c s="36">
        <v>39</v>
      </c>
      <c r="E581" s="36" t="s">
        <v>1546</v>
      </c>
      <c r="H581" s="36">
        <f>IF('Раздел 6'!F20&lt;='Раздел 6'!D20,0,1)</f>
        <v>0</v>
      </c>
    </row>
    <row r="582" spans="1:8" ht="12.75">
      <c r="A582" s="98" t="s">
        <v>15</v>
      </c>
      <c s="36">
        <v>6</v>
      </c>
      <c s="36">
        <v>40</v>
      </c>
      <c r="E582" s="36" t="s">
        <v>1547</v>
      </c>
      <c r="H582" s="36">
        <f>IF('Раздел 6'!F21&lt;='Раздел 6'!D21,0,1)</f>
        <v>0</v>
      </c>
    </row>
    <row r="583" spans="1:8" ht="12.75">
      <c r="A583" s="98" t="s">
        <v>15</v>
      </c>
      <c s="36">
        <v>6</v>
      </c>
      <c s="36">
        <v>41</v>
      </c>
      <c r="E583" s="36" t="s">
        <v>1548</v>
      </c>
      <c r="H583" s="36">
        <f>IF('Раздел 6'!F22&lt;='Раздел 6'!D22,0,1)</f>
        <v>0</v>
      </c>
    </row>
    <row r="584" spans="1:8" ht="12.75">
      <c r="A584" s="98" t="s">
        <v>15</v>
      </c>
      <c s="36">
        <v>6</v>
      </c>
      <c s="36">
        <v>42</v>
      </c>
      <c r="E584" s="36" t="s">
        <v>1549</v>
      </c>
      <c r="H584" s="36">
        <f>IF('Раздел 6'!F23&lt;='Раздел 6'!D23,0,1)</f>
        <v>0</v>
      </c>
    </row>
    <row r="585" spans="1:8" ht="12.75">
      <c r="A585" s="98" t="s">
        <v>15</v>
      </c>
      <c s="36">
        <v>6</v>
      </c>
      <c s="36">
        <v>43</v>
      </c>
      <c r="E585" s="36" t="s">
        <v>1550</v>
      </c>
      <c r="H585" s="36">
        <f>IF('Раздел 6'!F24&lt;='Раздел 6'!D24,0,1)</f>
        <v>0</v>
      </c>
    </row>
    <row r="586" spans="1:8" ht="12.75">
      <c r="A586" s="98" t="s">
        <v>15</v>
      </c>
      <c s="36">
        <v>6</v>
      </c>
      <c s="36">
        <v>44</v>
      </c>
      <c r="E586" s="36" t="s">
        <v>1551</v>
      </c>
      <c r="H586" s="36">
        <f>IF('Раздел 6'!F25&lt;='Раздел 6'!D25,0,1)</f>
        <v>0</v>
      </c>
    </row>
    <row r="587" spans="1:8" ht="12.75">
      <c r="A587" s="98" t="s">
        <v>15</v>
      </c>
      <c s="36">
        <v>6</v>
      </c>
      <c s="36">
        <v>45</v>
      </c>
      <c r="E587" s="36" t="s">
        <v>1552</v>
      </c>
      <c r="H587" s="36">
        <f>IF('Раздел 6'!F26&lt;='Раздел 6'!D26,0,1)</f>
        <v>0</v>
      </c>
    </row>
    <row r="588" spans="1:8" ht="12.75">
      <c r="A588" s="98" t="s">
        <v>15</v>
      </c>
      <c s="36">
        <v>6</v>
      </c>
      <c s="36">
        <v>46</v>
      </c>
      <c r="E588" s="36" t="s">
        <v>1553</v>
      </c>
      <c r="H588" s="36">
        <f>IF('Раздел 6'!F27&lt;='Раздел 6'!D27,0,1)</f>
        <v>0</v>
      </c>
    </row>
    <row r="589" spans="1:8" ht="12.75">
      <c r="A589" s="98" t="s">
        <v>15</v>
      </c>
      <c s="36">
        <v>6</v>
      </c>
      <c s="36">
        <v>47</v>
      </c>
      <c r="E589" s="36" t="s">
        <v>1577</v>
      </c>
      <c r="H589" s="36">
        <f>IF('Раздел 6'!G5&lt;='Раздел 6'!D5,0,1)</f>
        <v>0</v>
      </c>
    </row>
    <row r="590" spans="1:8" ht="12.75">
      <c r="A590" s="98" t="s">
        <v>15</v>
      </c>
      <c s="36">
        <v>6</v>
      </c>
      <c s="36">
        <v>48</v>
      </c>
      <c r="E590" s="36" t="s">
        <v>1578</v>
      </c>
      <c r="H590" s="36">
        <f>IF('Раздел 6'!G6&lt;='Раздел 6'!D6,0,1)</f>
        <v>0</v>
      </c>
    </row>
    <row r="591" spans="1:8" ht="12.75">
      <c r="A591" s="98" t="s">
        <v>15</v>
      </c>
      <c s="36">
        <v>6</v>
      </c>
      <c s="36">
        <v>49</v>
      </c>
      <c r="E591" s="36" t="s">
        <v>1579</v>
      </c>
      <c r="H591" s="36">
        <f>IF('Раздел 6'!G7&lt;='Раздел 6'!D7,0,1)</f>
        <v>0</v>
      </c>
    </row>
    <row r="592" spans="1:8" ht="12.75">
      <c r="A592" s="98" t="s">
        <v>15</v>
      </c>
      <c s="36">
        <v>6</v>
      </c>
      <c s="36">
        <v>50</v>
      </c>
      <c r="E592" s="36" t="s">
        <v>1580</v>
      </c>
      <c r="H592" s="36">
        <f>IF('Раздел 6'!G8&lt;='Раздел 6'!D8,0,1)</f>
        <v>0</v>
      </c>
    </row>
    <row r="593" spans="1:8" ht="12.75">
      <c r="A593" s="98" t="s">
        <v>15</v>
      </c>
      <c s="36">
        <v>6</v>
      </c>
      <c s="36">
        <v>51</v>
      </c>
      <c r="E593" s="36" t="s">
        <v>1581</v>
      </c>
      <c r="H593" s="36">
        <f>IF('Раздел 6'!G9&lt;='Раздел 6'!D9,0,1)</f>
        <v>0</v>
      </c>
    </row>
    <row r="594" spans="1:8" ht="12.75">
      <c r="A594" s="98" t="s">
        <v>15</v>
      </c>
      <c s="36">
        <v>6</v>
      </c>
      <c s="36">
        <v>52</v>
      </c>
      <c r="E594" s="36" t="s">
        <v>1582</v>
      </c>
      <c r="H594" s="36">
        <f>IF('Раздел 6'!G10&lt;='Раздел 6'!D10,0,1)</f>
        <v>0</v>
      </c>
    </row>
    <row r="595" spans="1:8" ht="12.75">
      <c r="A595" s="98" t="s">
        <v>15</v>
      </c>
      <c s="36">
        <v>6</v>
      </c>
      <c s="36">
        <v>53</v>
      </c>
      <c r="E595" s="36" t="s">
        <v>1583</v>
      </c>
      <c r="H595" s="36">
        <f>IF('Раздел 6'!G11&lt;='Раздел 6'!D11,0,1)</f>
        <v>0</v>
      </c>
    </row>
    <row r="596" spans="1:8" ht="12.75">
      <c r="A596" s="98" t="s">
        <v>15</v>
      </c>
      <c s="36">
        <v>6</v>
      </c>
      <c s="36">
        <v>54</v>
      </c>
      <c r="E596" s="36" t="s">
        <v>1584</v>
      </c>
      <c r="H596" s="36">
        <f>IF('Раздел 6'!G12&lt;='Раздел 6'!D12,0,1)</f>
        <v>0</v>
      </c>
    </row>
    <row r="597" spans="1:8" ht="12.75">
      <c r="A597" s="98" t="s">
        <v>15</v>
      </c>
      <c s="36">
        <v>6</v>
      </c>
      <c s="36">
        <v>55</v>
      </c>
      <c r="E597" s="36" t="s">
        <v>1585</v>
      </c>
      <c r="H597" s="36">
        <f>IF('Раздел 6'!G13&lt;='Раздел 6'!D13,0,1)</f>
        <v>0</v>
      </c>
    </row>
    <row r="598" spans="1:8" ht="12.75">
      <c r="A598" s="98" t="s">
        <v>15</v>
      </c>
      <c s="36">
        <v>6</v>
      </c>
      <c s="36">
        <v>56</v>
      </c>
      <c r="E598" s="36" t="s">
        <v>1586</v>
      </c>
      <c r="H598" s="36">
        <f>IF('Раздел 6'!G14&lt;='Раздел 6'!D14,0,1)</f>
        <v>0</v>
      </c>
    </row>
    <row r="599" spans="1:8" ht="12.75">
      <c r="A599" s="98" t="s">
        <v>15</v>
      </c>
      <c s="36">
        <v>6</v>
      </c>
      <c s="36">
        <v>57</v>
      </c>
      <c r="E599" s="36" t="s">
        <v>1587</v>
      </c>
      <c r="H599" s="36">
        <f>IF('Раздел 6'!G15&lt;='Раздел 6'!D15,0,1)</f>
        <v>0</v>
      </c>
    </row>
    <row r="600" spans="1:8" ht="12.75">
      <c r="A600" s="98" t="s">
        <v>15</v>
      </c>
      <c s="36">
        <v>6</v>
      </c>
      <c s="36">
        <v>58</v>
      </c>
      <c r="E600" s="36" t="s">
        <v>1588</v>
      </c>
      <c r="H600" s="36">
        <f>IF('Раздел 6'!G16&lt;='Раздел 6'!D16,0,1)</f>
        <v>0</v>
      </c>
    </row>
    <row r="601" spans="1:8" ht="12.75">
      <c r="A601" s="98" t="s">
        <v>15</v>
      </c>
      <c s="36">
        <v>6</v>
      </c>
      <c s="36">
        <v>59</v>
      </c>
      <c r="E601" s="36" t="s">
        <v>1589</v>
      </c>
      <c r="H601" s="36">
        <f>IF('Раздел 6'!G17&lt;='Раздел 6'!D17,0,1)</f>
        <v>0</v>
      </c>
    </row>
    <row r="602" spans="1:8" ht="12.75">
      <c r="A602" s="98" t="s">
        <v>15</v>
      </c>
      <c s="36">
        <v>6</v>
      </c>
      <c s="36">
        <v>60</v>
      </c>
      <c r="E602" s="36" t="s">
        <v>1590</v>
      </c>
      <c r="H602" s="36">
        <f>IF('Раздел 6'!G18&lt;='Раздел 6'!D18,0,1)</f>
        <v>0</v>
      </c>
    </row>
    <row r="603" spans="1:8" ht="12.75">
      <c r="A603" s="98" t="s">
        <v>15</v>
      </c>
      <c s="36">
        <v>6</v>
      </c>
      <c s="36">
        <v>61</v>
      </c>
      <c r="E603" s="36" t="s">
        <v>1591</v>
      </c>
      <c r="H603" s="36">
        <f>IF('Раздел 6'!G19&lt;='Раздел 6'!D19,0,1)</f>
        <v>0</v>
      </c>
    </row>
    <row r="604" spans="1:8" ht="12.75">
      <c r="A604" s="98" t="s">
        <v>15</v>
      </c>
      <c s="36">
        <v>6</v>
      </c>
      <c s="36">
        <v>62</v>
      </c>
      <c r="E604" s="36" t="s">
        <v>1592</v>
      </c>
      <c r="H604" s="36">
        <f>IF('Раздел 6'!G20&lt;='Раздел 6'!D20,0,1)</f>
        <v>0</v>
      </c>
    </row>
    <row r="605" spans="1:8" ht="12.75">
      <c r="A605" s="98" t="s">
        <v>15</v>
      </c>
      <c s="36">
        <v>6</v>
      </c>
      <c s="36">
        <v>63</v>
      </c>
      <c r="E605" s="36" t="s">
        <v>1593</v>
      </c>
      <c r="H605" s="36">
        <f>IF('Раздел 6'!G21&lt;='Раздел 6'!D21,0,1)</f>
        <v>0</v>
      </c>
    </row>
    <row r="606" spans="1:8" ht="12.75">
      <c r="A606" s="98" t="s">
        <v>15</v>
      </c>
      <c s="36">
        <v>6</v>
      </c>
      <c s="36">
        <v>64</v>
      </c>
      <c r="E606" s="36" t="s">
        <v>1594</v>
      </c>
      <c r="H606" s="36">
        <f>IF('Раздел 6'!G22&lt;='Раздел 6'!D22,0,1)</f>
        <v>0</v>
      </c>
    </row>
    <row r="607" spans="1:8" ht="12.75">
      <c r="A607" s="98" t="s">
        <v>15</v>
      </c>
      <c s="36">
        <v>6</v>
      </c>
      <c s="36">
        <v>65</v>
      </c>
      <c r="E607" s="36" t="s">
        <v>1595</v>
      </c>
      <c r="H607" s="36">
        <f>IF('Раздел 6'!G23&lt;='Раздел 6'!D23,0,1)</f>
        <v>0</v>
      </c>
    </row>
    <row r="608" spans="1:8" ht="12.75">
      <c r="A608" s="98" t="s">
        <v>15</v>
      </c>
      <c s="36">
        <v>6</v>
      </c>
      <c s="36">
        <v>66</v>
      </c>
      <c r="E608" s="36" t="s">
        <v>1596</v>
      </c>
      <c r="H608" s="36">
        <f>IF('Раздел 6'!G24&lt;='Раздел 6'!D24,0,1)</f>
        <v>0</v>
      </c>
    </row>
    <row r="609" spans="1:8" ht="12.75">
      <c r="A609" s="98" t="s">
        <v>15</v>
      </c>
      <c s="36">
        <v>6</v>
      </c>
      <c s="36">
        <v>67</v>
      </c>
      <c r="E609" s="36" t="s">
        <v>1597</v>
      </c>
      <c r="H609" s="36">
        <f>IF('Раздел 6'!G25&lt;='Раздел 6'!D25,0,1)</f>
        <v>0</v>
      </c>
    </row>
    <row r="610" spans="1:8" ht="12.75">
      <c r="A610" s="98" t="s">
        <v>15</v>
      </c>
      <c s="36">
        <v>6</v>
      </c>
      <c s="36">
        <v>68</v>
      </c>
      <c r="E610" s="36" t="s">
        <v>1598</v>
      </c>
      <c r="H610" s="36">
        <f>IF('Раздел 6'!G26&lt;='Раздел 6'!D26,0,1)</f>
        <v>0</v>
      </c>
    </row>
    <row r="611" spans="1:8" ht="12.75">
      <c r="A611" s="98" t="s">
        <v>15</v>
      </c>
      <c s="36">
        <v>6</v>
      </c>
      <c s="36">
        <v>69</v>
      </c>
      <c r="E611" s="36" t="s">
        <v>1599</v>
      </c>
      <c r="H611" s="36">
        <f>IF('Раздел 6'!G27&lt;='Раздел 6'!D27,0,1)</f>
        <v>0</v>
      </c>
    </row>
    <row r="612" spans="1:8" ht="12.75">
      <c r="A612" s="98" t="s">
        <v>15</v>
      </c>
      <c s="36">
        <v>6</v>
      </c>
      <c s="36">
        <v>70</v>
      </c>
      <c r="E612" s="36" t="s">
        <v>1600</v>
      </c>
      <c r="H612" s="36">
        <f>IF('Раздел 6'!H5&lt;='Раздел 6'!D5,0,1)</f>
        <v>0</v>
      </c>
    </row>
    <row r="613" spans="1:8" ht="12.75">
      <c r="A613" s="98" t="s">
        <v>15</v>
      </c>
      <c s="36">
        <v>6</v>
      </c>
      <c s="36">
        <v>71</v>
      </c>
      <c r="E613" s="36" t="s">
        <v>1601</v>
      </c>
      <c r="H613" s="36">
        <f>IF('Раздел 6'!H6&lt;='Раздел 6'!D6,0,1)</f>
        <v>0</v>
      </c>
    </row>
    <row r="614" spans="1:8" ht="12.75">
      <c r="A614" s="98" t="s">
        <v>15</v>
      </c>
      <c s="36">
        <v>6</v>
      </c>
      <c s="36">
        <v>72</v>
      </c>
      <c r="E614" s="36" t="s">
        <v>1602</v>
      </c>
      <c r="H614" s="36">
        <f>IF('Раздел 6'!H7&lt;='Раздел 6'!D7,0,1)</f>
        <v>0</v>
      </c>
    </row>
    <row r="615" spans="1:8" ht="12.75">
      <c r="A615" s="98" t="s">
        <v>15</v>
      </c>
      <c s="36">
        <v>6</v>
      </c>
      <c s="36">
        <v>73</v>
      </c>
      <c r="E615" s="36" t="s">
        <v>1603</v>
      </c>
      <c r="H615" s="36">
        <f>IF('Раздел 6'!H8&lt;='Раздел 6'!D8,0,1)</f>
        <v>0</v>
      </c>
    </row>
    <row r="616" spans="1:8" ht="12.75">
      <c r="A616" s="98" t="s">
        <v>15</v>
      </c>
      <c s="36">
        <v>6</v>
      </c>
      <c s="36">
        <v>74</v>
      </c>
      <c r="E616" s="36" t="s">
        <v>1604</v>
      </c>
      <c r="H616" s="36">
        <f>IF('Раздел 6'!H9&lt;='Раздел 6'!D9,0,1)</f>
        <v>0</v>
      </c>
    </row>
    <row r="617" spans="1:8" ht="12.75">
      <c r="A617" s="98" t="s">
        <v>15</v>
      </c>
      <c s="36">
        <v>6</v>
      </c>
      <c s="36">
        <v>75</v>
      </c>
      <c r="E617" s="36" t="s">
        <v>1605</v>
      </c>
      <c r="H617" s="36">
        <f>IF('Раздел 6'!H10&lt;='Раздел 6'!D10,0,1)</f>
        <v>0</v>
      </c>
    </row>
    <row r="618" spans="1:8" ht="12.75">
      <c r="A618" s="98" t="s">
        <v>15</v>
      </c>
      <c s="36">
        <v>6</v>
      </c>
      <c s="36">
        <v>76</v>
      </c>
      <c r="E618" s="36" t="s">
        <v>1606</v>
      </c>
      <c r="H618" s="36">
        <f>IF('Раздел 6'!H11&lt;='Раздел 6'!D11,0,1)</f>
        <v>0</v>
      </c>
    </row>
    <row r="619" spans="1:8" ht="12.75">
      <c r="A619" s="98" t="s">
        <v>15</v>
      </c>
      <c s="36">
        <v>6</v>
      </c>
      <c s="36">
        <v>77</v>
      </c>
      <c r="E619" s="36" t="s">
        <v>1607</v>
      </c>
      <c r="H619" s="36">
        <f>IF('Раздел 6'!H12&lt;='Раздел 6'!D12,0,1)</f>
        <v>0</v>
      </c>
    </row>
    <row r="620" spans="1:8" ht="12.75">
      <c r="A620" s="98" t="s">
        <v>15</v>
      </c>
      <c s="36">
        <v>6</v>
      </c>
      <c s="36">
        <v>78</v>
      </c>
      <c r="E620" s="36" t="s">
        <v>1608</v>
      </c>
      <c r="H620" s="36">
        <f>IF('Раздел 6'!H13&lt;='Раздел 6'!D13,0,1)</f>
        <v>0</v>
      </c>
    </row>
    <row r="621" spans="1:8" ht="12.75">
      <c r="A621" s="98" t="s">
        <v>15</v>
      </c>
      <c s="36">
        <v>6</v>
      </c>
      <c s="36">
        <v>79</v>
      </c>
      <c r="E621" s="36" t="s">
        <v>1609</v>
      </c>
      <c r="H621" s="36">
        <f>IF('Раздел 6'!H14&lt;='Раздел 6'!D14,0,1)</f>
        <v>0</v>
      </c>
    </row>
    <row r="622" spans="1:8" ht="12.75">
      <c r="A622" s="98" t="s">
        <v>15</v>
      </c>
      <c s="36">
        <v>6</v>
      </c>
      <c s="36">
        <v>80</v>
      </c>
      <c r="E622" s="36" t="s">
        <v>1610</v>
      </c>
      <c r="H622" s="36">
        <f>IF('Раздел 6'!H15&lt;='Раздел 6'!D15,0,1)</f>
        <v>0</v>
      </c>
    </row>
    <row r="623" spans="1:8" ht="12.75">
      <c r="A623" s="98" t="s">
        <v>15</v>
      </c>
      <c s="36">
        <v>6</v>
      </c>
      <c s="36">
        <v>81</v>
      </c>
      <c r="E623" s="36" t="s">
        <v>1611</v>
      </c>
      <c r="H623" s="36">
        <f>IF('Раздел 6'!H16&lt;='Раздел 6'!D16,0,1)</f>
        <v>0</v>
      </c>
    </row>
    <row r="624" spans="1:8" ht="12.75">
      <c r="A624" s="98" t="s">
        <v>15</v>
      </c>
      <c s="36">
        <v>6</v>
      </c>
      <c s="36">
        <v>82</v>
      </c>
      <c r="E624" s="36" t="s">
        <v>1612</v>
      </c>
      <c r="H624" s="36">
        <f>IF('Раздел 6'!H17&lt;='Раздел 6'!D17,0,1)</f>
        <v>0</v>
      </c>
    </row>
    <row r="625" spans="1:8" ht="12.75">
      <c r="A625" s="98" t="s">
        <v>15</v>
      </c>
      <c s="36">
        <v>6</v>
      </c>
      <c s="36">
        <v>83</v>
      </c>
      <c r="E625" s="36" t="s">
        <v>1613</v>
      </c>
      <c r="H625" s="36">
        <f>IF('Раздел 6'!H18&lt;='Раздел 6'!D18,0,1)</f>
        <v>0</v>
      </c>
    </row>
    <row r="626" spans="1:8" ht="12.75">
      <c r="A626" s="98" t="s">
        <v>15</v>
      </c>
      <c s="36">
        <v>6</v>
      </c>
      <c s="36">
        <v>84</v>
      </c>
      <c r="E626" s="36" t="s">
        <v>1614</v>
      </c>
      <c r="H626" s="36">
        <f>IF('Раздел 6'!H19&lt;='Раздел 6'!D19,0,1)</f>
        <v>0</v>
      </c>
    </row>
    <row r="627" spans="1:8" ht="12.75">
      <c r="A627" s="98" t="s">
        <v>15</v>
      </c>
      <c s="36">
        <v>6</v>
      </c>
      <c s="36">
        <v>85</v>
      </c>
      <c r="E627" s="36" t="s">
        <v>1615</v>
      </c>
      <c r="H627" s="36">
        <f>IF('Раздел 6'!H20&lt;='Раздел 6'!D20,0,1)</f>
        <v>0</v>
      </c>
    </row>
    <row r="628" spans="1:8" ht="12.75">
      <c r="A628" s="98" t="s">
        <v>15</v>
      </c>
      <c s="36">
        <v>6</v>
      </c>
      <c s="36">
        <v>86</v>
      </c>
      <c r="E628" s="36" t="s">
        <v>1616</v>
      </c>
      <c r="H628" s="36">
        <f>IF('Раздел 6'!H21&lt;='Раздел 6'!D21,0,1)</f>
        <v>0</v>
      </c>
    </row>
    <row r="629" spans="1:8" ht="12.75">
      <c r="A629" s="98" t="s">
        <v>15</v>
      </c>
      <c s="36">
        <v>6</v>
      </c>
      <c s="36">
        <v>87</v>
      </c>
      <c r="E629" s="36" t="s">
        <v>1617</v>
      </c>
      <c r="H629" s="36">
        <f>IF('Раздел 6'!H22&lt;='Раздел 6'!D22,0,1)</f>
        <v>0</v>
      </c>
    </row>
    <row r="630" spans="1:8" ht="12.75">
      <c r="A630" s="98" t="s">
        <v>15</v>
      </c>
      <c s="36">
        <v>6</v>
      </c>
      <c s="36">
        <v>88</v>
      </c>
      <c r="E630" s="36" t="s">
        <v>1618</v>
      </c>
      <c r="H630" s="36">
        <f>IF('Раздел 6'!H23&lt;='Раздел 6'!D23,0,1)</f>
        <v>0</v>
      </c>
    </row>
    <row r="631" spans="1:8" ht="12.75">
      <c r="A631" s="98" t="s">
        <v>15</v>
      </c>
      <c s="36">
        <v>6</v>
      </c>
      <c s="36">
        <v>89</v>
      </c>
      <c r="E631" s="36" t="s">
        <v>1619</v>
      </c>
      <c r="H631" s="36">
        <f>IF('Раздел 6'!H24&lt;='Раздел 6'!D24,0,1)</f>
        <v>0</v>
      </c>
    </row>
    <row r="632" spans="1:8" ht="12.75">
      <c r="A632" s="98" t="s">
        <v>15</v>
      </c>
      <c s="36">
        <v>6</v>
      </c>
      <c s="36">
        <v>90</v>
      </c>
      <c r="E632" s="36" t="s">
        <v>1620</v>
      </c>
      <c r="H632" s="36">
        <f>IF('Раздел 6'!H25&lt;='Раздел 6'!D25,0,1)</f>
        <v>0</v>
      </c>
    </row>
    <row r="633" spans="1:8" ht="12.75">
      <c r="A633" s="98" t="s">
        <v>15</v>
      </c>
      <c s="36">
        <v>6</v>
      </c>
      <c s="36">
        <v>91</v>
      </c>
      <c r="E633" s="36" t="s">
        <v>1621</v>
      </c>
      <c r="H633" s="36">
        <f>IF('Раздел 6'!H26&lt;='Раздел 6'!D26,0,1)</f>
        <v>0</v>
      </c>
    </row>
    <row r="634" spans="1:8" ht="12.75">
      <c r="A634" s="98" t="s">
        <v>15</v>
      </c>
      <c s="36">
        <v>6</v>
      </c>
      <c s="36">
        <v>92</v>
      </c>
      <c r="E634" s="36" t="s">
        <v>1622</v>
      </c>
      <c r="H634" s="36">
        <f>IF('Раздел 6'!H27&lt;='Раздел 6'!D27,0,1)</f>
        <v>0</v>
      </c>
    </row>
    <row r="635" spans="1:8" ht="12.75">
      <c r="A635" s="98" t="s">
        <v>15</v>
      </c>
      <c s="36">
        <v>6</v>
      </c>
      <c s="36">
        <v>93</v>
      </c>
      <c r="E635" s="36" t="s">
        <v>1623</v>
      </c>
      <c r="H635" s="36">
        <f>IF('Раздел 6'!I5&lt;='Раздел 6'!D5,0,1)</f>
        <v>0</v>
      </c>
    </row>
    <row r="636" spans="1:8" ht="12.75">
      <c r="A636" s="98" t="s">
        <v>15</v>
      </c>
      <c s="36">
        <v>6</v>
      </c>
      <c s="36">
        <v>94</v>
      </c>
      <c r="E636" s="36" t="s">
        <v>1624</v>
      </c>
      <c r="H636" s="36">
        <f>IF('Раздел 6'!I6&lt;='Раздел 6'!D6,0,1)</f>
        <v>0</v>
      </c>
    </row>
    <row r="637" spans="1:8" ht="12.75">
      <c r="A637" s="98" t="s">
        <v>15</v>
      </c>
      <c s="36">
        <v>6</v>
      </c>
      <c s="36">
        <v>95</v>
      </c>
      <c r="E637" s="36" t="s">
        <v>1625</v>
      </c>
      <c r="H637" s="36">
        <f>IF('Раздел 6'!I7&lt;='Раздел 6'!D7,0,1)</f>
        <v>0</v>
      </c>
    </row>
    <row r="638" spans="1:8" ht="12.75">
      <c r="A638" s="98" t="s">
        <v>15</v>
      </c>
      <c s="36">
        <v>6</v>
      </c>
      <c s="36">
        <v>96</v>
      </c>
      <c r="E638" s="36" t="s">
        <v>1626</v>
      </c>
      <c r="H638" s="36">
        <f>IF('Раздел 6'!I8&lt;='Раздел 6'!D8,0,1)</f>
        <v>0</v>
      </c>
    </row>
    <row r="639" spans="1:8" ht="12.75">
      <c r="A639" s="98" t="s">
        <v>15</v>
      </c>
      <c s="36">
        <v>6</v>
      </c>
      <c s="36">
        <v>97</v>
      </c>
      <c r="E639" s="36" t="s">
        <v>1627</v>
      </c>
      <c r="H639" s="36">
        <f>IF('Раздел 6'!I9&lt;='Раздел 6'!D9,0,1)</f>
        <v>0</v>
      </c>
    </row>
    <row r="640" spans="1:8" ht="12.75">
      <c r="A640" s="98" t="s">
        <v>15</v>
      </c>
      <c s="36">
        <v>6</v>
      </c>
      <c s="36">
        <v>98</v>
      </c>
      <c r="E640" s="36" t="s">
        <v>1628</v>
      </c>
      <c r="H640" s="36">
        <f>IF('Раздел 6'!I10&lt;='Раздел 6'!D10,0,1)</f>
        <v>0</v>
      </c>
    </row>
    <row r="641" spans="1:8" ht="12.75">
      <c r="A641" s="98" t="s">
        <v>15</v>
      </c>
      <c s="36">
        <v>6</v>
      </c>
      <c s="36">
        <v>99</v>
      </c>
      <c r="E641" s="36" t="s">
        <v>1629</v>
      </c>
      <c r="H641" s="36">
        <f>IF('Раздел 6'!I11&lt;='Раздел 6'!D11,0,1)</f>
        <v>0</v>
      </c>
    </row>
    <row r="642" spans="1:8" ht="12.75">
      <c r="A642" s="98" t="s">
        <v>15</v>
      </c>
      <c s="36">
        <v>6</v>
      </c>
      <c s="36">
        <v>100</v>
      </c>
      <c r="E642" s="36" t="s">
        <v>1630</v>
      </c>
      <c r="H642" s="36">
        <f>IF('Раздел 6'!I12&lt;='Раздел 6'!D12,0,1)</f>
        <v>0</v>
      </c>
    </row>
    <row r="643" spans="1:8" ht="12.75">
      <c r="A643" s="98" t="s">
        <v>15</v>
      </c>
      <c s="36">
        <v>6</v>
      </c>
      <c s="36">
        <v>101</v>
      </c>
      <c r="E643" s="36" t="s">
        <v>1631</v>
      </c>
      <c r="H643" s="36">
        <f>IF('Раздел 6'!I13&lt;='Раздел 6'!D13,0,1)</f>
        <v>0</v>
      </c>
    </row>
    <row r="644" spans="1:8" ht="12.75">
      <c r="A644" s="98" t="s">
        <v>15</v>
      </c>
      <c s="36">
        <v>6</v>
      </c>
      <c s="36">
        <v>102</v>
      </c>
      <c r="E644" s="36" t="s">
        <v>1632</v>
      </c>
      <c r="H644" s="36">
        <f>IF('Раздел 6'!I14&lt;='Раздел 6'!D14,0,1)</f>
        <v>0</v>
      </c>
    </row>
    <row r="645" spans="1:8" ht="12.75">
      <c r="A645" s="98" t="s">
        <v>15</v>
      </c>
      <c s="36">
        <v>6</v>
      </c>
      <c s="36">
        <v>103</v>
      </c>
      <c r="E645" s="36" t="s">
        <v>1633</v>
      </c>
      <c r="H645" s="36">
        <f>IF('Раздел 6'!I15&lt;='Раздел 6'!D15,0,1)</f>
        <v>0</v>
      </c>
    </row>
    <row r="646" spans="1:8" ht="12.75">
      <c r="A646" s="98" t="s">
        <v>15</v>
      </c>
      <c s="36">
        <v>6</v>
      </c>
      <c s="36">
        <v>104</v>
      </c>
      <c r="E646" s="36" t="s">
        <v>1634</v>
      </c>
      <c r="H646" s="36">
        <f>IF('Раздел 6'!I16&lt;='Раздел 6'!D16,0,1)</f>
        <v>0</v>
      </c>
    </row>
    <row r="647" spans="1:8" ht="12.75">
      <c r="A647" s="98" t="s">
        <v>15</v>
      </c>
      <c s="36">
        <v>6</v>
      </c>
      <c s="36">
        <v>105</v>
      </c>
      <c r="E647" s="36" t="s">
        <v>1635</v>
      </c>
      <c r="H647" s="36">
        <f>IF('Раздел 6'!I17&lt;='Раздел 6'!D17,0,1)</f>
        <v>0</v>
      </c>
    </row>
    <row r="648" spans="1:8" ht="12.75">
      <c r="A648" s="98" t="s">
        <v>15</v>
      </c>
      <c s="36">
        <v>6</v>
      </c>
      <c s="36">
        <v>106</v>
      </c>
      <c r="E648" s="36" t="s">
        <v>1636</v>
      </c>
      <c r="H648" s="36">
        <f>IF('Раздел 6'!I18&lt;='Раздел 6'!D18,0,1)</f>
        <v>0</v>
      </c>
    </row>
    <row r="649" spans="1:8" ht="12.75">
      <c r="A649" s="98" t="s">
        <v>15</v>
      </c>
      <c s="36">
        <v>6</v>
      </c>
      <c s="36">
        <v>107</v>
      </c>
      <c r="E649" s="36" t="s">
        <v>1637</v>
      </c>
      <c r="H649" s="36">
        <f>IF('Раздел 6'!I19&lt;='Раздел 6'!D19,0,1)</f>
        <v>0</v>
      </c>
    </row>
    <row r="650" spans="1:8" ht="12.75">
      <c r="A650" s="98" t="s">
        <v>15</v>
      </c>
      <c s="36">
        <v>6</v>
      </c>
      <c s="36">
        <v>108</v>
      </c>
      <c r="E650" s="36" t="s">
        <v>1638</v>
      </c>
      <c r="H650" s="36">
        <f>IF('Раздел 6'!I20&lt;='Раздел 6'!D20,0,1)</f>
        <v>0</v>
      </c>
    </row>
    <row r="651" spans="1:8" ht="12.75">
      <c r="A651" s="98" t="s">
        <v>15</v>
      </c>
      <c s="36">
        <v>6</v>
      </c>
      <c s="36">
        <v>109</v>
      </c>
      <c r="E651" s="36" t="s">
        <v>1639</v>
      </c>
      <c r="H651" s="36">
        <f>IF('Раздел 6'!I21&lt;='Раздел 6'!D21,0,1)</f>
        <v>0</v>
      </c>
    </row>
    <row r="652" spans="1:8" ht="12.75">
      <c r="A652" s="98" t="s">
        <v>15</v>
      </c>
      <c s="36">
        <v>6</v>
      </c>
      <c s="36">
        <v>110</v>
      </c>
      <c r="E652" s="36" t="s">
        <v>1640</v>
      </c>
      <c r="H652" s="36">
        <f>IF('Раздел 6'!I22&lt;='Раздел 6'!D22,0,1)</f>
        <v>0</v>
      </c>
    </row>
    <row r="653" spans="1:8" ht="12.75">
      <c r="A653" s="98" t="s">
        <v>15</v>
      </c>
      <c s="36">
        <v>6</v>
      </c>
      <c s="36">
        <v>111</v>
      </c>
      <c r="E653" s="36" t="s">
        <v>1641</v>
      </c>
      <c r="H653" s="36">
        <f>IF('Раздел 6'!I23&lt;='Раздел 6'!D23,0,1)</f>
        <v>0</v>
      </c>
    </row>
    <row r="654" spans="1:8" ht="12.75">
      <c r="A654" s="98" t="s">
        <v>15</v>
      </c>
      <c s="36">
        <v>6</v>
      </c>
      <c s="36">
        <v>112</v>
      </c>
      <c r="E654" s="36" t="s">
        <v>1642</v>
      </c>
      <c r="H654" s="36">
        <f>IF('Раздел 6'!I24&lt;='Раздел 6'!D24,0,1)</f>
        <v>0</v>
      </c>
    </row>
    <row r="655" spans="1:8" ht="12.75">
      <c r="A655" s="98" t="s">
        <v>15</v>
      </c>
      <c s="36">
        <v>6</v>
      </c>
      <c s="36">
        <v>113</v>
      </c>
      <c r="E655" s="36" t="s">
        <v>1643</v>
      </c>
      <c r="H655" s="36">
        <f>IF('Раздел 6'!I25&lt;='Раздел 6'!D25,0,1)</f>
        <v>0</v>
      </c>
    </row>
    <row r="656" spans="1:8" ht="12.75">
      <c r="A656" s="98" t="s">
        <v>15</v>
      </c>
      <c s="36">
        <v>6</v>
      </c>
      <c s="36">
        <v>114</v>
      </c>
      <c r="E656" s="36" t="s">
        <v>1644</v>
      </c>
      <c r="H656" s="36">
        <f>IF('Раздел 6'!I26&lt;='Раздел 6'!D26,0,1)</f>
        <v>0</v>
      </c>
    </row>
    <row r="657" spans="1:8" ht="12.75">
      <c r="A657" s="98" t="s">
        <v>15</v>
      </c>
      <c s="36">
        <v>6</v>
      </c>
      <c s="36">
        <v>115</v>
      </c>
      <c r="E657" s="36" t="s">
        <v>1645</v>
      </c>
      <c r="H657" s="36">
        <f>IF('Раздел 6'!I27&lt;='Раздел 6'!D27,0,1)</f>
        <v>0</v>
      </c>
    </row>
    <row r="658" spans="1:8" ht="12.75">
      <c r="A658" s="98" t="s">
        <v>15</v>
      </c>
      <c s="36">
        <v>6</v>
      </c>
      <c s="36">
        <v>116</v>
      </c>
      <c r="E658" s="36" t="s">
        <v>1646</v>
      </c>
      <c r="H658" s="36">
        <f>IF('Раздел 6'!J5&lt;='Раздел 6'!D5,0,1)</f>
        <v>0</v>
      </c>
    </row>
    <row r="659" spans="1:8" ht="12.75">
      <c r="A659" s="98" t="s">
        <v>15</v>
      </c>
      <c s="36">
        <v>6</v>
      </c>
      <c s="36">
        <v>117</v>
      </c>
      <c r="E659" s="36" t="s">
        <v>1647</v>
      </c>
      <c r="H659" s="36">
        <f>IF('Раздел 6'!J6&lt;='Раздел 6'!D6,0,1)</f>
        <v>0</v>
      </c>
    </row>
    <row r="660" spans="1:8" ht="12.75">
      <c r="A660" s="98" t="s">
        <v>15</v>
      </c>
      <c s="36">
        <v>6</v>
      </c>
      <c s="36">
        <v>118</v>
      </c>
      <c r="E660" s="36" t="s">
        <v>1648</v>
      </c>
      <c r="H660" s="36">
        <f>IF('Раздел 6'!J7&lt;='Раздел 6'!D7,0,1)</f>
        <v>0</v>
      </c>
    </row>
    <row r="661" spans="1:8" ht="12.75">
      <c r="A661" s="98" t="s">
        <v>15</v>
      </c>
      <c s="36">
        <v>6</v>
      </c>
      <c s="36">
        <v>119</v>
      </c>
      <c r="E661" s="36" t="s">
        <v>1649</v>
      </c>
      <c r="H661" s="36">
        <f>IF('Раздел 6'!J8&lt;='Раздел 6'!D8,0,1)</f>
        <v>0</v>
      </c>
    </row>
    <row r="662" spans="1:8" ht="12.75">
      <c r="A662" s="98" t="s">
        <v>15</v>
      </c>
      <c s="36">
        <v>6</v>
      </c>
      <c s="36">
        <v>120</v>
      </c>
      <c r="E662" s="36" t="s">
        <v>1650</v>
      </c>
      <c r="H662" s="36">
        <f>IF('Раздел 6'!J9&lt;='Раздел 6'!D9,0,1)</f>
        <v>0</v>
      </c>
    </row>
    <row r="663" spans="1:8" ht="12.75">
      <c r="A663" s="98" t="s">
        <v>15</v>
      </c>
      <c s="36">
        <v>6</v>
      </c>
      <c s="36">
        <v>121</v>
      </c>
      <c r="E663" s="36" t="s">
        <v>1651</v>
      </c>
      <c r="H663" s="36">
        <f>IF('Раздел 6'!J10&lt;='Раздел 6'!D10,0,1)</f>
        <v>0</v>
      </c>
    </row>
    <row r="664" spans="1:8" ht="12.75">
      <c r="A664" s="98" t="s">
        <v>15</v>
      </c>
      <c s="36">
        <v>6</v>
      </c>
      <c s="36">
        <v>122</v>
      </c>
      <c r="E664" s="36" t="s">
        <v>1652</v>
      </c>
      <c r="H664" s="36">
        <f>IF('Раздел 6'!J11&lt;='Раздел 6'!D11,0,1)</f>
        <v>0</v>
      </c>
    </row>
    <row r="665" spans="1:8" ht="12.75">
      <c r="A665" s="98" t="s">
        <v>15</v>
      </c>
      <c s="36">
        <v>6</v>
      </c>
      <c s="36">
        <v>123</v>
      </c>
      <c r="E665" s="36" t="s">
        <v>1653</v>
      </c>
      <c r="H665" s="36">
        <f>IF('Раздел 6'!J12&lt;='Раздел 6'!D12,0,1)</f>
        <v>0</v>
      </c>
    </row>
    <row r="666" spans="1:8" ht="12.75">
      <c r="A666" s="98" t="s">
        <v>15</v>
      </c>
      <c s="36">
        <v>6</v>
      </c>
      <c s="36">
        <v>124</v>
      </c>
      <c r="E666" s="36" t="s">
        <v>1654</v>
      </c>
      <c r="H666" s="36">
        <f>IF('Раздел 6'!J13&lt;='Раздел 6'!D13,0,1)</f>
        <v>0</v>
      </c>
    </row>
    <row r="667" spans="1:8" ht="12.75">
      <c r="A667" s="98" t="s">
        <v>15</v>
      </c>
      <c s="36">
        <v>6</v>
      </c>
      <c s="36">
        <v>125</v>
      </c>
      <c r="E667" s="36" t="s">
        <v>1655</v>
      </c>
      <c r="H667" s="36">
        <f>IF('Раздел 6'!J14&lt;='Раздел 6'!D14,0,1)</f>
        <v>0</v>
      </c>
    </row>
    <row r="668" spans="1:8" ht="12.75">
      <c r="A668" s="98" t="s">
        <v>15</v>
      </c>
      <c s="36">
        <v>6</v>
      </c>
      <c s="36">
        <v>126</v>
      </c>
      <c r="E668" s="36" t="s">
        <v>1656</v>
      </c>
      <c r="H668" s="36">
        <f>IF('Раздел 6'!J15&lt;='Раздел 6'!D15,0,1)</f>
        <v>0</v>
      </c>
    </row>
    <row r="669" spans="1:8" ht="12.75">
      <c r="A669" s="98" t="s">
        <v>15</v>
      </c>
      <c s="36">
        <v>6</v>
      </c>
      <c s="36">
        <v>127</v>
      </c>
      <c r="E669" s="36" t="s">
        <v>1657</v>
      </c>
      <c r="H669" s="36">
        <f>IF('Раздел 6'!J16&lt;='Раздел 6'!D16,0,1)</f>
        <v>0</v>
      </c>
    </row>
    <row r="670" spans="1:8" ht="12.75">
      <c r="A670" s="98" t="s">
        <v>15</v>
      </c>
      <c s="36">
        <v>6</v>
      </c>
      <c s="36">
        <v>128</v>
      </c>
      <c r="E670" s="36" t="s">
        <v>1658</v>
      </c>
      <c r="H670" s="36">
        <f>IF('Раздел 6'!J17&lt;='Раздел 6'!D17,0,1)</f>
        <v>0</v>
      </c>
    </row>
    <row r="671" spans="1:8" ht="12.75">
      <c r="A671" s="98" t="s">
        <v>15</v>
      </c>
      <c s="36">
        <v>6</v>
      </c>
      <c s="36">
        <v>129</v>
      </c>
      <c r="E671" s="36" t="s">
        <v>1659</v>
      </c>
      <c r="H671" s="36">
        <f>IF('Раздел 6'!J18&lt;='Раздел 6'!D18,0,1)</f>
        <v>0</v>
      </c>
    </row>
    <row r="672" spans="1:8" ht="12.75">
      <c r="A672" s="98" t="s">
        <v>15</v>
      </c>
      <c s="36">
        <v>6</v>
      </c>
      <c s="36">
        <v>130</v>
      </c>
      <c r="E672" s="36" t="s">
        <v>1660</v>
      </c>
      <c r="H672" s="36">
        <f>IF('Раздел 6'!J19&lt;='Раздел 6'!D19,0,1)</f>
        <v>0</v>
      </c>
    </row>
    <row r="673" spans="1:8" ht="12.75">
      <c r="A673" s="98" t="s">
        <v>15</v>
      </c>
      <c s="36">
        <v>6</v>
      </c>
      <c s="36">
        <v>131</v>
      </c>
      <c r="E673" s="36" t="s">
        <v>1661</v>
      </c>
      <c r="H673" s="36">
        <f>IF('Раздел 6'!J20&lt;='Раздел 6'!D20,0,1)</f>
        <v>0</v>
      </c>
    </row>
    <row r="674" spans="1:8" ht="12.75">
      <c r="A674" s="98" t="s">
        <v>15</v>
      </c>
      <c s="36">
        <v>6</v>
      </c>
      <c s="36">
        <v>132</v>
      </c>
      <c r="E674" s="36" t="s">
        <v>1662</v>
      </c>
      <c r="H674" s="36">
        <f>IF('Раздел 6'!J21&lt;='Раздел 6'!D21,0,1)</f>
        <v>0</v>
      </c>
    </row>
    <row r="675" spans="1:8" ht="12.75">
      <c r="A675" s="98" t="s">
        <v>15</v>
      </c>
      <c s="36">
        <v>6</v>
      </c>
      <c s="36">
        <v>133</v>
      </c>
      <c r="E675" s="36" t="s">
        <v>1663</v>
      </c>
      <c r="H675" s="36">
        <f>IF('Раздел 6'!J22&lt;='Раздел 6'!D22,0,1)</f>
        <v>0</v>
      </c>
    </row>
    <row r="676" spans="1:8" ht="12.75">
      <c r="A676" s="98" t="s">
        <v>15</v>
      </c>
      <c s="36">
        <v>6</v>
      </c>
      <c s="36">
        <v>134</v>
      </c>
      <c r="E676" s="36" t="s">
        <v>1664</v>
      </c>
      <c r="H676" s="36">
        <f>IF('Раздел 6'!J23&lt;='Раздел 6'!D23,0,1)</f>
        <v>0</v>
      </c>
    </row>
    <row r="677" spans="1:8" ht="12.75">
      <c r="A677" s="98" t="s">
        <v>15</v>
      </c>
      <c s="36">
        <v>6</v>
      </c>
      <c s="36">
        <v>135</v>
      </c>
      <c r="E677" s="36" t="s">
        <v>1665</v>
      </c>
      <c r="H677" s="36">
        <f>IF('Раздел 6'!J24&lt;='Раздел 6'!D24,0,1)</f>
        <v>0</v>
      </c>
    </row>
    <row r="678" spans="1:8" ht="12.75">
      <c r="A678" s="98" t="s">
        <v>15</v>
      </c>
      <c s="36">
        <v>6</v>
      </c>
      <c s="36">
        <v>136</v>
      </c>
      <c r="E678" s="36" t="s">
        <v>1666</v>
      </c>
      <c r="H678" s="36">
        <f>IF('Раздел 6'!J25&lt;='Раздел 6'!D25,0,1)</f>
        <v>0</v>
      </c>
    </row>
    <row r="679" spans="1:8" ht="12.75">
      <c r="A679" s="98" t="s">
        <v>15</v>
      </c>
      <c s="36">
        <v>6</v>
      </c>
      <c s="36">
        <v>137</v>
      </c>
      <c r="E679" s="36" t="s">
        <v>1667</v>
      </c>
      <c r="H679" s="36">
        <f>IF('Раздел 6'!J26&lt;='Раздел 6'!D26,0,1)</f>
        <v>0</v>
      </c>
    </row>
    <row r="680" spans="1:8" ht="12.75">
      <c r="A680" s="98" t="s">
        <v>15</v>
      </c>
      <c s="36">
        <v>6</v>
      </c>
      <c s="36">
        <v>138</v>
      </c>
      <c r="E680" s="36" t="s">
        <v>1668</v>
      </c>
      <c r="H680" s="36">
        <f>IF('Раздел 6'!J27&lt;='Раздел 6'!D27,0,1)</f>
        <v>0</v>
      </c>
    </row>
    <row r="681" spans="1:8" ht="12.75">
      <c r="A681" s="98" t="s">
        <v>15</v>
      </c>
      <c s="36">
        <v>6</v>
      </c>
      <c s="36">
        <v>139</v>
      </c>
      <c r="E681" s="36" t="s">
        <v>1669</v>
      </c>
      <c r="H681" s="36">
        <f>IF('Раздел 6'!K5&lt;='Раздел 6'!D5,0,1)</f>
        <v>0</v>
      </c>
    </row>
    <row r="682" spans="1:8" ht="12.75">
      <c r="A682" s="98" t="s">
        <v>15</v>
      </c>
      <c s="36">
        <v>6</v>
      </c>
      <c s="36">
        <v>140</v>
      </c>
      <c r="E682" s="36" t="s">
        <v>1670</v>
      </c>
      <c r="H682" s="36">
        <f>IF('Раздел 6'!K6&lt;='Раздел 6'!D6,0,1)</f>
        <v>0</v>
      </c>
    </row>
    <row r="683" spans="1:8" ht="12.75">
      <c r="A683" s="98" t="s">
        <v>15</v>
      </c>
      <c s="36">
        <v>6</v>
      </c>
      <c s="36">
        <v>141</v>
      </c>
      <c r="E683" s="36" t="s">
        <v>1671</v>
      </c>
      <c r="H683" s="36">
        <f>IF('Раздел 6'!K7&lt;='Раздел 6'!D7,0,1)</f>
        <v>0</v>
      </c>
    </row>
    <row r="684" spans="1:8" ht="12.75">
      <c r="A684" s="98" t="s">
        <v>15</v>
      </c>
      <c s="36">
        <v>6</v>
      </c>
      <c s="36">
        <v>142</v>
      </c>
      <c r="E684" s="36" t="s">
        <v>1672</v>
      </c>
      <c r="H684" s="36">
        <f>IF('Раздел 6'!K8&lt;='Раздел 6'!D8,0,1)</f>
        <v>0</v>
      </c>
    </row>
    <row r="685" spans="1:8" ht="12.75">
      <c r="A685" s="98" t="s">
        <v>15</v>
      </c>
      <c s="36">
        <v>6</v>
      </c>
      <c s="36">
        <v>143</v>
      </c>
      <c r="E685" s="36" t="s">
        <v>1673</v>
      </c>
      <c r="H685" s="36">
        <f>IF('Раздел 6'!K9&lt;='Раздел 6'!D9,0,1)</f>
        <v>0</v>
      </c>
    </row>
    <row r="686" spans="1:8" ht="12.75">
      <c r="A686" s="98" t="s">
        <v>15</v>
      </c>
      <c s="36">
        <v>6</v>
      </c>
      <c s="36">
        <v>144</v>
      </c>
      <c r="E686" s="36" t="s">
        <v>1674</v>
      </c>
      <c r="H686" s="36">
        <f>IF('Раздел 6'!K10&lt;='Раздел 6'!D10,0,1)</f>
        <v>0</v>
      </c>
    </row>
    <row r="687" spans="1:8" ht="12.75">
      <c r="A687" s="98" t="s">
        <v>15</v>
      </c>
      <c s="36">
        <v>6</v>
      </c>
      <c s="36">
        <v>145</v>
      </c>
      <c r="E687" s="36" t="s">
        <v>1675</v>
      </c>
      <c r="H687" s="36">
        <f>IF('Раздел 6'!K11&lt;='Раздел 6'!D11,0,1)</f>
        <v>0</v>
      </c>
    </row>
    <row r="688" spans="1:8" ht="12.75">
      <c r="A688" s="98" t="s">
        <v>15</v>
      </c>
      <c s="36">
        <v>6</v>
      </c>
      <c s="36">
        <v>146</v>
      </c>
      <c r="E688" s="36" t="s">
        <v>1676</v>
      </c>
      <c r="H688" s="36">
        <f>IF('Раздел 6'!K12&lt;='Раздел 6'!D12,0,1)</f>
        <v>0</v>
      </c>
    </row>
    <row r="689" spans="1:8" ht="12.75">
      <c r="A689" s="98" t="s">
        <v>15</v>
      </c>
      <c s="36">
        <v>6</v>
      </c>
      <c s="36">
        <v>147</v>
      </c>
      <c r="E689" s="36" t="s">
        <v>1677</v>
      </c>
      <c r="H689" s="36">
        <f>IF('Раздел 6'!K13&lt;='Раздел 6'!D13,0,1)</f>
        <v>0</v>
      </c>
    </row>
    <row r="690" spans="1:8" ht="12.75">
      <c r="A690" s="98" t="s">
        <v>15</v>
      </c>
      <c s="36">
        <v>6</v>
      </c>
      <c s="36">
        <v>148</v>
      </c>
      <c r="E690" s="36" t="s">
        <v>1678</v>
      </c>
      <c r="H690" s="36">
        <f>IF('Раздел 6'!K14&lt;='Раздел 6'!D14,0,1)</f>
        <v>0</v>
      </c>
    </row>
    <row r="691" spans="1:8" ht="12.75">
      <c r="A691" s="98" t="s">
        <v>15</v>
      </c>
      <c s="36">
        <v>6</v>
      </c>
      <c s="36">
        <v>149</v>
      </c>
      <c r="E691" s="36" t="s">
        <v>1679</v>
      </c>
      <c r="H691" s="36">
        <f>IF('Раздел 6'!K15&lt;='Раздел 6'!D15,0,1)</f>
        <v>0</v>
      </c>
    </row>
    <row r="692" spans="1:8" ht="12.75">
      <c r="A692" s="98" t="s">
        <v>15</v>
      </c>
      <c s="36">
        <v>6</v>
      </c>
      <c s="36">
        <v>150</v>
      </c>
      <c r="E692" s="36" t="s">
        <v>1680</v>
      </c>
      <c r="H692" s="36">
        <f>IF('Раздел 6'!K16&lt;='Раздел 6'!D16,0,1)</f>
        <v>0</v>
      </c>
    </row>
    <row r="693" spans="1:8" ht="12.75">
      <c r="A693" s="98" t="s">
        <v>15</v>
      </c>
      <c s="36">
        <v>6</v>
      </c>
      <c s="36">
        <v>151</v>
      </c>
      <c r="E693" s="36" t="s">
        <v>1681</v>
      </c>
      <c r="H693" s="36">
        <f>IF('Раздел 6'!K17&lt;='Раздел 6'!D17,0,1)</f>
        <v>0</v>
      </c>
    </row>
    <row r="694" spans="1:8" ht="12.75">
      <c r="A694" s="98" t="s">
        <v>15</v>
      </c>
      <c s="36">
        <v>6</v>
      </c>
      <c s="36">
        <v>152</v>
      </c>
      <c r="E694" s="36" t="s">
        <v>1682</v>
      </c>
      <c r="H694" s="36">
        <f>IF('Раздел 6'!K18&lt;='Раздел 6'!D18,0,1)</f>
        <v>0</v>
      </c>
    </row>
    <row r="695" spans="1:8" ht="12.75">
      <c r="A695" s="98" t="s">
        <v>15</v>
      </c>
      <c s="36">
        <v>6</v>
      </c>
      <c s="36">
        <v>153</v>
      </c>
      <c r="E695" s="36" t="s">
        <v>1683</v>
      </c>
      <c r="H695" s="36">
        <f>IF('Раздел 6'!K19&lt;='Раздел 6'!D19,0,1)</f>
        <v>0</v>
      </c>
    </row>
    <row r="696" spans="1:8" ht="12.75">
      <c r="A696" s="98" t="s">
        <v>15</v>
      </c>
      <c s="36">
        <v>6</v>
      </c>
      <c s="36">
        <v>154</v>
      </c>
      <c r="E696" s="36" t="s">
        <v>1684</v>
      </c>
      <c r="H696" s="36">
        <f>IF('Раздел 6'!K20&lt;='Раздел 6'!D20,0,1)</f>
        <v>0</v>
      </c>
    </row>
    <row r="697" spans="1:8" ht="12.75">
      <c r="A697" s="98" t="s">
        <v>15</v>
      </c>
      <c s="36">
        <v>6</v>
      </c>
      <c s="36">
        <v>155</v>
      </c>
      <c r="E697" s="36" t="s">
        <v>1685</v>
      </c>
      <c r="H697" s="36">
        <f>IF('Раздел 6'!K21&lt;='Раздел 6'!D21,0,1)</f>
        <v>0</v>
      </c>
    </row>
    <row r="698" spans="1:8" ht="12.75">
      <c r="A698" s="98" t="s">
        <v>15</v>
      </c>
      <c s="36">
        <v>6</v>
      </c>
      <c s="36">
        <v>156</v>
      </c>
      <c r="E698" s="36" t="s">
        <v>1686</v>
      </c>
      <c r="H698" s="36">
        <f>IF('Раздел 6'!K22&lt;='Раздел 6'!D22,0,1)</f>
        <v>0</v>
      </c>
    </row>
    <row r="699" spans="1:8" ht="12.75">
      <c r="A699" s="98" t="s">
        <v>15</v>
      </c>
      <c s="36">
        <v>6</v>
      </c>
      <c s="36">
        <v>157</v>
      </c>
      <c r="E699" s="36" t="s">
        <v>1687</v>
      </c>
      <c r="H699" s="36">
        <f>IF('Раздел 6'!K23&lt;='Раздел 6'!D23,0,1)</f>
        <v>0</v>
      </c>
    </row>
    <row r="700" spans="1:8" ht="12.75">
      <c r="A700" s="98" t="s">
        <v>15</v>
      </c>
      <c s="36">
        <v>6</v>
      </c>
      <c s="36">
        <v>158</v>
      </c>
      <c r="E700" s="36" t="s">
        <v>1688</v>
      </c>
      <c r="H700" s="36">
        <f>IF('Раздел 6'!K24&lt;='Раздел 6'!D24,0,1)</f>
        <v>0</v>
      </c>
    </row>
    <row r="701" spans="1:8" ht="12.75">
      <c r="A701" s="98" t="s">
        <v>15</v>
      </c>
      <c s="36">
        <v>6</v>
      </c>
      <c s="36">
        <v>159</v>
      </c>
      <c r="E701" s="36" t="s">
        <v>1689</v>
      </c>
      <c r="H701" s="36">
        <f>IF('Раздел 6'!K25&lt;='Раздел 6'!D25,0,1)</f>
        <v>0</v>
      </c>
    </row>
    <row r="702" spans="1:8" ht="12.75">
      <c r="A702" s="98" t="s">
        <v>15</v>
      </c>
      <c s="36">
        <v>6</v>
      </c>
      <c s="36">
        <v>160</v>
      </c>
      <c r="E702" s="36" t="s">
        <v>1690</v>
      </c>
      <c r="H702" s="36">
        <f>IF('Раздел 6'!K26&lt;='Раздел 6'!D26,0,1)</f>
        <v>0</v>
      </c>
    </row>
    <row r="703" spans="1:8" ht="12.75">
      <c r="A703" s="98" t="s">
        <v>15</v>
      </c>
      <c s="36">
        <v>6</v>
      </c>
      <c s="36">
        <v>161</v>
      </c>
      <c r="E703" s="36" t="s">
        <v>1691</v>
      </c>
      <c r="H703" s="36">
        <f>IF('Раздел 6'!K27&lt;='Раздел 6'!D27,0,1)</f>
        <v>0</v>
      </c>
    </row>
    <row r="704" spans="1:8" ht="12.75">
      <c r="A704" s="98" t="s">
        <v>15</v>
      </c>
      <c s="36">
        <v>6</v>
      </c>
      <c s="36">
        <v>162</v>
      </c>
      <c r="E704" s="36" t="s">
        <v>1692</v>
      </c>
      <c r="H704" s="36">
        <f>IF('Раздел 6'!L5&lt;='Раздел 6'!D5,0,1)</f>
        <v>0</v>
      </c>
    </row>
    <row r="705" spans="1:8" ht="12.75">
      <c r="A705" s="98" t="s">
        <v>15</v>
      </c>
      <c s="36">
        <v>6</v>
      </c>
      <c s="36">
        <v>163</v>
      </c>
      <c r="E705" s="36" t="s">
        <v>1693</v>
      </c>
      <c r="H705" s="36">
        <f>IF('Раздел 6'!L6&lt;='Раздел 6'!D6,0,1)</f>
        <v>0</v>
      </c>
    </row>
    <row r="706" spans="1:8" ht="12.75">
      <c r="A706" s="98" t="s">
        <v>15</v>
      </c>
      <c s="36">
        <v>6</v>
      </c>
      <c s="36">
        <v>164</v>
      </c>
      <c r="E706" s="36" t="s">
        <v>1694</v>
      </c>
      <c r="H706" s="36">
        <f>IF('Раздел 6'!L7&lt;='Раздел 6'!D7,0,1)</f>
        <v>0</v>
      </c>
    </row>
    <row r="707" spans="1:8" ht="12.75">
      <c r="A707" s="98" t="s">
        <v>15</v>
      </c>
      <c s="36">
        <v>6</v>
      </c>
      <c s="36">
        <v>165</v>
      </c>
      <c r="E707" s="36" t="s">
        <v>1695</v>
      </c>
      <c r="H707" s="36">
        <f>IF('Раздел 6'!L8&lt;='Раздел 6'!D8,0,1)</f>
        <v>0</v>
      </c>
    </row>
    <row r="708" spans="1:8" ht="12.75">
      <c r="A708" s="98" t="s">
        <v>15</v>
      </c>
      <c s="36">
        <v>6</v>
      </c>
      <c s="36">
        <v>166</v>
      </c>
      <c r="E708" s="36" t="s">
        <v>1696</v>
      </c>
      <c r="H708" s="36">
        <f>IF('Раздел 6'!L9&lt;='Раздел 6'!D9,0,1)</f>
        <v>0</v>
      </c>
    </row>
    <row r="709" spans="1:8" ht="12.75">
      <c r="A709" s="98" t="s">
        <v>15</v>
      </c>
      <c s="36">
        <v>6</v>
      </c>
      <c s="36">
        <v>167</v>
      </c>
      <c r="E709" s="36" t="s">
        <v>1697</v>
      </c>
      <c r="H709" s="36">
        <f>IF('Раздел 6'!L10&lt;='Раздел 6'!D10,0,1)</f>
        <v>0</v>
      </c>
    </row>
    <row r="710" spans="1:8" ht="12.75">
      <c r="A710" s="98" t="s">
        <v>15</v>
      </c>
      <c s="36">
        <v>6</v>
      </c>
      <c s="36">
        <v>168</v>
      </c>
      <c r="E710" s="36" t="s">
        <v>1698</v>
      </c>
      <c r="H710" s="36">
        <f>IF('Раздел 6'!L11&lt;='Раздел 6'!D11,0,1)</f>
        <v>0</v>
      </c>
    </row>
    <row r="711" spans="1:8" ht="12.75">
      <c r="A711" s="98" t="s">
        <v>15</v>
      </c>
      <c s="36">
        <v>6</v>
      </c>
      <c s="36">
        <v>169</v>
      </c>
      <c r="E711" s="36" t="s">
        <v>1699</v>
      </c>
      <c r="H711" s="36">
        <f>IF('Раздел 6'!L12&lt;='Раздел 6'!D12,0,1)</f>
        <v>0</v>
      </c>
    </row>
    <row r="712" spans="1:8" ht="12.75">
      <c r="A712" s="98" t="s">
        <v>15</v>
      </c>
      <c s="36">
        <v>6</v>
      </c>
      <c s="36">
        <v>170</v>
      </c>
      <c r="E712" s="36" t="s">
        <v>1700</v>
      </c>
      <c r="H712" s="36">
        <f>IF('Раздел 6'!L13&lt;='Раздел 6'!D13,0,1)</f>
        <v>0</v>
      </c>
    </row>
    <row r="713" spans="1:8" ht="12.75">
      <c r="A713" s="98" t="s">
        <v>15</v>
      </c>
      <c s="36">
        <v>6</v>
      </c>
      <c s="36">
        <v>171</v>
      </c>
      <c r="E713" s="36" t="s">
        <v>1701</v>
      </c>
      <c r="H713" s="36">
        <f>IF('Раздел 6'!L14&lt;='Раздел 6'!D14,0,1)</f>
        <v>0</v>
      </c>
    </row>
    <row r="714" spans="1:8" ht="12.75">
      <c r="A714" s="98" t="s">
        <v>15</v>
      </c>
      <c s="36">
        <v>6</v>
      </c>
      <c s="36">
        <v>172</v>
      </c>
      <c r="E714" s="36" t="s">
        <v>1702</v>
      </c>
      <c r="H714" s="36">
        <f>IF('Раздел 6'!L15&lt;='Раздел 6'!D15,0,1)</f>
        <v>0</v>
      </c>
    </row>
    <row r="715" spans="1:8" ht="12.75">
      <c r="A715" s="98" t="s">
        <v>15</v>
      </c>
      <c s="36">
        <v>6</v>
      </c>
      <c s="36">
        <v>173</v>
      </c>
      <c r="E715" s="36" t="s">
        <v>1703</v>
      </c>
      <c r="H715" s="36">
        <f>IF('Раздел 6'!L16&lt;='Раздел 6'!D16,0,1)</f>
        <v>0</v>
      </c>
    </row>
    <row r="716" spans="1:8" ht="12.75">
      <c r="A716" s="98" t="s">
        <v>15</v>
      </c>
      <c s="36">
        <v>6</v>
      </c>
      <c s="36">
        <v>174</v>
      </c>
      <c r="E716" s="36" t="s">
        <v>1704</v>
      </c>
      <c r="H716" s="36">
        <f>IF('Раздел 6'!L17&lt;='Раздел 6'!D17,0,1)</f>
        <v>0</v>
      </c>
    </row>
    <row r="717" spans="1:8" ht="12.75">
      <c r="A717" s="98" t="s">
        <v>15</v>
      </c>
      <c s="36">
        <v>6</v>
      </c>
      <c s="36">
        <v>175</v>
      </c>
      <c r="E717" s="36" t="s">
        <v>1705</v>
      </c>
      <c r="H717" s="36">
        <f>IF('Раздел 6'!L18&lt;='Раздел 6'!D18,0,1)</f>
        <v>0</v>
      </c>
    </row>
    <row r="718" spans="1:8" ht="12.75">
      <c r="A718" s="98" t="s">
        <v>15</v>
      </c>
      <c s="36">
        <v>6</v>
      </c>
      <c s="36">
        <v>176</v>
      </c>
      <c r="E718" s="36" t="s">
        <v>1706</v>
      </c>
      <c r="H718" s="36">
        <f>IF('Раздел 6'!L19&lt;='Раздел 6'!D19,0,1)</f>
        <v>0</v>
      </c>
    </row>
    <row r="719" spans="1:8" ht="12.75">
      <c r="A719" s="98" t="s">
        <v>15</v>
      </c>
      <c s="36">
        <v>6</v>
      </c>
      <c s="36">
        <v>177</v>
      </c>
      <c r="E719" s="36" t="s">
        <v>1707</v>
      </c>
      <c r="H719" s="36">
        <f>IF('Раздел 6'!L20&lt;='Раздел 6'!D20,0,1)</f>
        <v>0</v>
      </c>
    </row>
    <row r="720" spans="1:8" ht="12.75">
      <c r="A720" s="98" t="s">
        <v>15</v>
      </c>
      <c s="36">
        <v>6</v>
      </c>
      <c s="36">
        <v>178</v>
      </c>
      <c r="E720" s="36" t="s">
        <v>1708</v>
      </c>
      <c r="H720" s="36">
        <f>IF('Раздел 6'!L21&lt;='Раздел 6'!D21,0,1)</f>
        <v>0</v>
      </c>
    </row>
    <row r="721" spans="1:8" ht="12.75">
      <c r="A721" s="98" t="s">
        <v>15</v>
      </c>
      <c s="36">
        <v>6</v>
      </c>
      <c s="36">
        <v>179</v>
      </c>
      <c r="E721" s="36" t="s">
        <v>1709</v>
      </c>
      <c r="H721" s="36">
        <f>IF('Раздел 6'!L22&lt;='Раздел 6'!D22,0,1)</f>
        <v>0</v>
      </c>
    </row>
    <row r="722" spans="1:8" ht="12.75">
      <c r="A722" s="98" t="s">
        <v>15</v>
      </c>
      <c s="36">
        <v>6</v>
      </c>
      <c s="36">
        <v>180</v>
      </c>
      <c r="E722" s="36" t="s">
        <v>1710</v>
      </c>
      <c r="H722" s="36">
        <f>IF('Раздел 6'!L23&lt;='Раздел 6'!D23,0,1)</f>
        <v>0</v>
      </c>
    </row>
    <row r="723" spans="1:8" ht="12.75">
      <c r="A723" s="98" t="s">
        <v>15</v>
      </c>
      <c s="36">
        <v>6</v>
      </c>
      <c s="36">
        <v>181</v>
      </c>
      <c r="E723" s="36" t="s">
        <v>1711</v>
      </c>
      <c r="H723" s="36">
        <f>IF('Раздел 6'!L24&lt;='Раздел 6'!D24,0,1)</f>
        <v>0</v>
      </c>
    </row>
    <row r="724" spans="1:8" ht="12.75">
      <c r="A724" s="98" t="s">
        <v>15</v>
      </c>
      <c s="36">
        <v>6</v>
      </c>
      <c s="36">
        <v>182</v>
      </c>
      <c r="E724" s="36" t="s">
        <v>1712</v>
      </c>
      <c r="H724" s="36">
        <f>IF('Раздел 6'!L25&lt;='Раздел 6'!D25,0,1)</f>
        <v>0</v>
      </c>
    </row>
    <row r="725" spans="1:8" ht="12.75">
      <c r="A725" s="98" t="s">
        <v>15</v>
      </c>
      <c s="36">
        <v>6</v>
      </c>
      <c s="36">
        <v>183</v>
      </c>
      <c r="E725" s="36" t="s">
        <v>1713</v>
      </c>
      <c r="H725" s="36">
        <f>IF('Раздел 6'!L26&lt;='Раздел 6'!D26,0,1)</f>
        <v>0</v>
      </c>
    </row>
    <row r="726" spans="1:8" ht="12.75">
      <c r="A726" s="98" t="s">
        <v>15</v>
      </c>
      <c s="36">
        <v>6</v>
      </c>
      <c s="36">
        <v>184</v>
      </c>
      <c r="E726" s="36" t="s">
        <v>1714</v>
      </c>
      <c r="H726" s="36">
        <f>IF('Раздел 6'!L27&lt;='Раздел 6'!D27,0,1)</f>
        <v>0</v>
      </c>
    </row>
    <row r="727" spans="1:8" ht="12.75">
      <c r="A727" s="98" t="s">
        <v>15</v>
      </c>
      <c s="36">
        <v>6</v>
      </c>
      <c s="36">
        <v>185</v>
      </c>
      <c r="E727" s="36" t="s">
        <v>1715</v>
      </c>
      <c r="H727" s="36">
        <f>IF('Раздел 6'!M5&lt;='Раздел 6'!D5,0,1)</f>
        <v>0</v>
      </c>
    </row>
    <row r="728" spans="1:8" ht="12.75">
      <c r="A728" s="98" t="s">
        <v>15</v>
      </c>
      <c s="36">
        <v>6</v>
      </c>
      <c s="36">
        <v>186</v>
      </c>
      <c r="E728" s="36" t="s">
        <v>1716</v>
      </c>
      <c r="H728" s="36">
        <f>IF('Раздел 6'!M6&lt;='Раздел 6'!D6,0,1)</f>
        <v>0</v>
      </c>
    </row>
    <row r="729" spans="1:8" ht="12.75">
      <c r="A729" s="98" t="s">
        <v>15</v>
      </c>
      <c s="36">
        <v>6</v>
      </c>
      <c s="36">
        <v>187</v>
      </c>
      <c r="E729" s="36" t="s">
        <v>1717</v>
      </c>
      <c r="H729" s="36">
        <f>IF('Раздел 6'!M7&lt;='Раздел 6'!D7,0,1)</f>
        <v>0</v>
      </c>
    </row>
    <row r="730" spans="1:8" ht="12.75">
      <c r="A730" s="98" t="s">
        <v>15</v>
      </c>
      <c s="36">
        <v>6</v>
      </c>
      <c s="36">
        <v>188</v>
      </c>
      <c r="E730" s="36" t="s">
        <v>1718</v>
      </c>
      <c r="H730" s="36">
        <f>IF('Раздел 6'!M8&lt;='Раздел 6'!D8,0,1)</f>
        <v>0</v>
      </c>
    </row>
    <row r="731" spans="1:8" ht="12.75">
      <c r="A731" s="98" t="s">
        <v>15</v>
      </c>
      <c s="36">
        <v>6</v>
      </c>
      <c s="36">
        <v>189</v>
      </c>
      <c r="E731" s="36" t="s">
        <v>1719</v>
      </c>
      <c r="H731" s="36">
        <f>IF('Раздел 6'!M9&lt;='Раздел 6'!D9,0,1)</f>
        <v>0</v>
      </c>
    </row>
    <row r="732" spans="1:8" ht="12.75">
      <c r="A732" s="98" t="s">
        <v>15</v>
      </c>
      <c s="36">
        <v>6</v>
      </c>
      <c s="36">
        <v>190</v>
      </c>
      <c r="E732" s="36" t="s">
        <v>1720</v>
      </c>
      <c r="H732" s="36">
        <f>IF('Раздел 6'!M10&lt;='Раздел 6'!D10,0,1)</f>
        <v>0</v>
      </c>
    </row>
    <row r="733" spans="1:8" ht="12.75">
      <c r="A733" s="98" t="s">
        <v>15</v>
      </c>
      <c s="36">
        <v>6</v>
      </c>
      <c s="36">
        <v>191</v>
      </c>
      <c r="E733" s="36" t="s">
        <v>1721</v>
      </c>
      <c r="H733" s="36">
        <f>IF('Раздел 6'!M11&lt;='Раздел 6'!D11,0,1)</f>
        <v>0</v>
      </c>
    </row>
    <row r="734" spans="1:8" ht="12.75">
      <c r="A734" s="98" t="s">
        <v>15</v>
      </c>
      <c s="36">
        <v>6</v>
      </c>
      <c s="36">
        <v>192</v>
      </c>
      <c r="E734" s="36" t="s">
        <v>1722</v>
      </c>
      <c r="H734" s="36">
        <f>IF('Раздел 6'!M12&lt;='Раздел 6'!D12,0,1)</f>
        <v>0</v>
      </c>
    </row>
    <row r="735" spans="1:8" ht="12.75">
      <c r="A735" s="98" t="s">
        <v>15</v>
      </c>
      <c s="36">
        <v>6</v>
      </c>
      <c s="36">
        <v>193</v>
      </c>
      <c r="E735" s="36" t="s">
        <v>1723</v>
      </c>
      <c r="H735" s="36">
        <f>IF('Раздел 6'!M13&lt;='Раздел 6'!D13,0,1)</f>
        <v>0</v>
      </c>
    </row>
    <row r="736" spans="1:8" ht="12.75">
      <c r="A736" s="98" t="s">
        <v>15</v>
      </c>
      <c s="36">
        <v>6</v>
      </c>
      <c s="36">
        <v>194</v>
      </c>
      <c r="E736" s="36" t="s">
        <v>1724</v>
      </c>
      <c r="H736" s="36">
        <f>IF('Раздел 6'!M14&lt;='Раздел 6'!D14,0,1)</f>
        <v>0</v>
      </c>
    </row>
    <row r="737" spans="1:8" ht="12.75">
      <c r="A737" s="98" t="s">
        <v>15</v>
      </c>
      <c s="36">
        <v>6</v>
      </c>
      <c s="36">
        <v>195</v>
      </c>
      <c r="E737" s="36" t="s">
        <v>1725</v>
      </c>
      <c r="H737" s="36">
        <f>IF('Раздел 6'!M15&lt;='Раздел 6'!D15,0,1)</f>
        <v>0</v>
      </c>
    </row>
    <row r="738" spans="1:8" ht="12.75">
      <c r="A738" s="98" t="s">
        <v>15</v>
      </c>
      <c s="36">
        <v>6</v>
      </c>
      <c s="36">
        <v>196</v>
      </c>
      <c r="E738" s="36" t="s">
        <v>1726</v>
      </c>
      <c r="H738" s="36">
        <f>IF('Раздел 6'!M16&lt;='Раздел 6'!D16,0,1)</f>
        <v>0</v>
      </c>
    </row>
    <row r="739" spans="1:8" ht="12.75">
      <c r="A739" s="98" t="s">
        <v>15</v>
      </c>
      <c s="36">
        <v>6</v>
      </c>
      <c s="36">
        <v>197</v>
      </c>
      <c r="E739" s="36" t="s">
        <v>1727</v>
      </c>
      <c r="H739" s="36">
        <f>IF('Раздел 6'!M17&lt;='Раздел 6'!D17,0,1)</f>
        <v>0</v>
      </c>
    </row>
    <row r="740" spans="1:8" ht="12.75">
      <c r="A740" s="98" t="s">
        <v>15</v>
      </c>
      <c s="36">
        <v>6</v>
      </c>
      <c s="36">
        <v>198</v>
      </c>
      <c r="E740" s="36" t="s">
        <v>1728</v>
      </c>
      <c r="H740" s="36">
        <f>IF('Раздел 6'!M18&lt;='Раздел 6'!D18,0,1)</f>
        <v>0</v>
      </c>
    </row>
    <row r="741" spans="1:8" ht="12.75">
      <c r="A741" s="98" t="s">
        <v>15</v>
      </c>
      <c s="36">
        <v>6</v>
      </c>
      <c s="36">
        <v>199</v>
      </c>
      <c r="E741" s="36" t="s">
        <v>1729</v>
      </c>
      <c r="H741" s="36">
        <f>IF('Раздел 6'!M19&lt;='Раздел 6'!D19,0,1)</f>
        <v>0</v>
      </c>
    </row>
    <row r="742" spans="1:8" ht="12.75">
      <c r="A742" s="98" t="s">
        <v>15</v>
      </c>
      <c s="36">
        <v>6</v>
      </c>
      <c s="36">
        <v>200</v>
      </c>
      <c r="E742" s="36" t="s">
        <v>1730</v>
      </c>
      <c r="H742" s="36">
        <f>IF('Раздел 6'!M20&lt;='Раздел 6'!D20,0,1)</f>
        <v>0</v>
      </c>
    </row>
    <row r="743" spans="1:8" ht="12.75">
      <c r="A743" s="98" t="s">
        <v>15</v>
      </c>
      <c s="36">
        <v>6</v>
      </c>
      <c s="36">
        <v>201</v>
      </c>
      <c r="E743" s="36" t="s">
        <v>1731</v>
      </c>
      <c r="H743" s="36">
        <f>IF('Раздел 6'!M21&lt;='Раздел 6'!D21,0,1)</f>
        <v>0</v>
      </c>
    </row>
    <row r="744" spans="1:8" ht="12.75">
      <c r="A744" s="98" t="s">
        <v>15</v>
      </c>
      <c s="36">
        <v>6</v>
      </c>
      <c s="36">
        <v>202</v>
      </c>
      <c r="E744" s="36" t="s">
        <v>1732</v>
      </c>
      <c r="H744" s="36">
        <f>IF('Раздел 6'!M22&lt;='Раздел 6'!D22,0,1)</f>
        <v>0</v>
      </c>
    </row>
    <row r="745" spans="1:8" ht="12.75">
      <c r="A745" s="98" t="s">
        <v>15</v>
      </c>
      <c s="36">
        <v>6</v>
      </c>
      <c s="36">
        <v>203</v>
      </c>
      <c r="E745" s="36" t="s">
        <v>1733</v>
      </c>
      <c r="H745" s="36">
        <f>IF('Раздел 6'!M23&lt;='Раздел 6'!D23,0,1)</f>
        <v>0</v>
      </c>
    </row>
    <row r="746" spans="1:8" ht="12.75">
      <c r="A746" s="98" t="s">
        <v>15</v>
      </c>
      <c s="36">
        <v>6</v>
      </c>
      <c s="36">
        <v>204</v>
      </c>
      <c r="E746" s="36" t="s">
        <v>1734</v>
      </c>
      <c r="H746" s="36">
        <f>IF('Раздел 6'!M24&lt;='Раздел 6'!D24,0,1)</f>
        <v>0</v>
      </c>
    </row>
    <row r="747" spans="1:8" ht="12.75">
      <c r="A747" s="98" t="s">
        <v>15</v>
      </c>
      <c s="36">
        <v>6</v>
      </c>
      <c s="36">
        <v>205</v>
      </c>
      <c r="E747" s="36" t="s">
        <v>1735</v>
      </c>
      <c r="H747" s="36">
        <f>IF('Раздел 6'!M25&lt;='Раздел 6'!D25,0,1)</f>
        <v>0</v>
      </c>
    </row>
    <row r="748" spans="1:8" ht="12.75">
      <c r="A748" s="98" t="s">
        <v>15</v>
      </c>
      <c s="36">
        <v>6</v>
      </c>
      <c s="36">
        <v>206</v>
      </c>
      <c r="E748" s="36" t="s">
        <v>1736</v>
      </c>
      <c r="H748" s="36">
        <f>IF('Раздел 6'!M26&lt;='Раздел 6'!D26,0,1)</f>
        <v>0</v>
      </c>
    </row>
    <row r="749" spans="1:8" ht="12.75">
      <c r="A749" s="98" t="s">
        <v>15</v>
      </c>
      <c s="36">
        <v>6</v>
      </c>
      <c s="36">
        <v>207</v>
      </c>
      <c r="E749" s="36" t="s">
        <v>1737</v>
      </c>
      <c r="H749" s="36">
        <f>IF('Раздел 6'!M27&lt;='Раздел 6'!D27,0,1)</f>
        <v>0</v>
      </c>
    </row>
    <row r="750" spans="1:8" ht="12.75">
      <c r="A750" s="98" t="s">
        <v>15</v>
      </c>
      <c s="36">
        <v>6</v>
      </c>
      <c s="36">
        <v>208</v>
      </c>
      <c r="E750" s="36" t="s">
        <v>1738</v>
      </c>
      <c r="H750" s="36">
        <f>IF('Раздел 6'!N5&lt;='Раздел 6'!D5,0,1)</f>
        <v>0</v>
      </c>
    </row>
    <row r="751" spans="1:8" ht="12.75">
      <c r="A751" s="98" t="s">
        <v>15</v>
      </c>
      <c s="36">
        <v>6</v>
      </c>
      <c s="36">
        <v>209</v>
      </c>
      <c r="E751" s="36" t="s">
        <v>1739</v>
      </c>
      <c r="H751" s="36">
        <f>IF('Раздел 6'!N6&lt;='Раздел 6'!D6,0,1)</f>
        <v>0</v>
      </c>
    </row>
    <row r="752" spans="1:8" ht="12.75">
      <c r="A752" s="98" t="s">
        <v>15</v>
      </c>
      <c s="36">
        <v>6</v>
      </c>
      <c s="36">
        <v>210</v>
      </c>
      <c r="E752" s="36" t="s">
        <v>1740</v>
      </c>
      <c r="H752" s="36">
        <f>IF('Раздел 6'!N7&lt;='Раздел 6'!D7,0,1)</f>
        <v>0</v>
      </c>
    </row>
    <row r="753" spans="1:8" ht="12.75">
      <c r="A753" s="98" t="s">
        <v>15</v>
      </c>
      <c s="36">
        <v>6</v>
      </c>
      <c s="36">
        <v>211</v>
      </c>
      <c r="E753" s="36" t="s">
        <v>1741</v>
      </c>
      <c r="H753" s="36">
        <f>IF('Раздел 6'!N8&lt;='Раздел 6'!D8,0,1)</f>
        <v>0</v>
      </c>
    </row>
    <row r="754" spans="1:8" ht="12.75">
      <c r="A754" s="98" t="s">
        <v>15</v>
      </c>
      <c s="36">
        <v>6</v>
      </c>
      <c s="36">
        <v>212</v>
      </c>
      <c r="E754" s="36" t="s">
        <v>1742</v>
      </c>
      <c r="H754" s="36">
        <f>IF('Раздел 6'!N9&lt;='Раздел 6'!D9,0,1)</f>
        <v>0</v>
      </c>
    </row>
    <row r="755" spans="1:8" ht="12.75">
      <c r="A755" s="98" t="s">
        <v>15</v>
      </c>
      <c s="36">
        <v>6</v>
      </c>
      <c s="36">
        <v>213</v>
      </c>
      <c r="E755" s="36" t="s">
        <v>1743</v>
      </c>
      <c r="H755" s="36">
        <f>IF('Раздел 6'!N10&lt;='Раздел 6'!D10,0,1)</f>
        <v>0</v>
      </c>
    </row>
    <row r="756" spans="1:8" ht="12.75">
      <c r="A756" s="98" t="s">
        <v>15</v>
      </c>
      <c s="36">
        <v>6</v>
      </c>
      <c s="36">
        <v>214</v>
      </c>
      <c r="E756" s="36" t="s">
        <v>1744</v>
      </c>
      <c r="H756" s="36">
        <f>IF('Раздел 6'!N11&lt;='Раздел 6'!D11,0,1)</f>
        <v>0</v>
      </c>
    </row>
    <row r="757" spans="1:8" ht="12.75">
      <c r="A757" s="98" t="s">
        <v>15</v>
      </c>
      <c s="36">
        <v>6</v>
      </c>
      <c s="36">
        <v>215</v>
      </c>
      <c r="E757" s="36" t="s">
        <v>1745</v>
      </c>
      <c r="H757" s="36">
        <f>IF('Раздел 6'!N12&lt;='Раздел 6'!D12,0,1)</f>
        <v>0</v>
      </c>
    </row>
    <row r="758" spans="1:8" ht="12.75">
      <c r="A758" s="98" t="s">
        <v>15</v>
      </c>
      <c s="36">
        <v>6</v>
      </c>
      <c s="36">
        <v>216</v>
      </c>
      <c r="E758" s="36" t="s">
        <v>1746</v>
      </c>
      <c r="H758" s="36">
        <f>IF('Раздел 6'!N13&lt;='Раздел 6'!D13,0,1)</f>
        <v>0</v>
      </c>
    </row>
    <row r="759" spans="1:8" ht="12.75">
      <c r="A759" s="98" t="s">
        <v>15</v>
      </c>
      <c s="36">
        <v>6</v>
      </c>
      <c s="36">
        <v>217</v>
      </c>
      <c r="E759" s="36" t="s">
        <v>1747</v>
      </c>
      <c r="H759" s="36">
        <f>IF('Раздел 6'!N14&lt;='Раздел 6'!D14,0,1)</f>
        <v>0</v>
      </c>
    </row>
    <row r="760" spans="1:8" ht="12.75">
      <c r="A760" s="98" t="s">
        <v>15</v>
      </c>
      <c s="36">
        <v>6</v>
      </c>
      <c s="36">
        <v>218</v>
      </c>
      <c r="E760" s="36" t="s">
        <v>1748</v>
      </c>
      <c r="H760" s="36">
        <f>IF('Раздел 6'!N15&lt;='Раздел 6'!D15,0,1)</f>
        <v>0</v>
      </c>
    </row>
    <row r="761" spans="1:8" ht="12.75">
      <c r="A761" s="98" t="s">
        <v>15</v>
      </c>
      <c s="36">
        <v>6</v>
      </c>
      <c s="36">
        <v>219</v>
      </c>
      <c r="E761" s="36" t="s">
        <v>1749</v>
      </c>
      <c r="H761" s="36">
        <f>IF('Раздел 6'!N16&lt;='Раздел 6'!D16,0,1)</f>
        <v>0</v>
      </c>
    </row>
    <row r="762" spans="1:8" ht="12.75">
      <c r="A762" s="98" t="s">
        <v>15</v>
      </c>
      <c s="36">
        <v>6</v>
      </c>
      <c s="36">
        <v>220</v>
      </c>
      <c r="E762" s="36" t="s">
        <v>1750</v>
      </c>
      <c r="H762" s="36">
        <f>IF('Раздел 6'!N17&lt;='Раздел 6'!D17,0,1)</f>
        <v>0</v>
      </c>
    </row>
    <row r="763" spans="1:8" ht="12.75">
      <c r="A763" s="98" t="s">
        <v>15</v>
      </c>
      <c s="36">
        <v>6</v>
      </c>
      <c s="36">
        <v>221</v>
      </c>
      <c r="E763" s="36" t="s">
        <v>1751</v>
      </c>
      <c r="H763" s="36">
        <f>IF('Раздел 6'!N18&lt;='Раздел 6'!D18,0,1)</f>
        <v>0</v>
      </c>
    </row>
    <row r="764" spans="1:8" ht="12.75">
      <c r="A764" s="98" t="s">
        <v>15</v>
      </c>
      <c s="36">
        <v>6</v>
      </c>
      <c s="36">
        <v>222</v>
      </c>
      <c r="E764" s="36" t="s">
        <v>1752</v>
      </c>
      <c r="H764" s="36">
        <f>IF('Раздел 6'!N19&lt;='Раздел 6'!D19,0,1)</f>
        <v>0</v>
      </c>
    </row>
    <row r="765" spans="1:8" ht="12.75">
      <c r="A765" s="98" t="s">
        <v>15</v>
      </c>
      <c s="36">
        <v>6</v>
      </c>
      <c s="36">
        <v>223</v>
      </c>
      <c r="E765" s="36" t="s">
        <v>1753</v>
      </c>
      <c r="H765" s="36">
        <f>IF('Раздел 6'!N20&lt;='Раздел 6'!D20,0,1)</f>
        <v>0</v>
      </c>
    </row>
    <row r="766" spans="1:8" ht="12.75">
      <c r="A766" s="98" t="s">
        <v>15</v>
      </c>
      <c s="36">
        <v>6</v>
      </c>
      <c s="36">
        <v>224</v>
      </c>
      <c r="E766" s="36" t="s">
        <v>1754</v>
      </c>
      <c r="H766" s="36">
        <f>IF('Раздел 6'!N21&lt;='Раздел 6'!D21,0,1)</f>
        <v>0</v>
      </c>
    </row>
    <row r="767" spans="1:8" ht="12.75">
      <c r="A767" s="98" t="s">
        <v>15</v>
      </c>
      <c s="36">
        <v>6</v>
      </c>
      <c s="36">
        <v>225</v>
      </c>
      <c r="E767" s="36" t="s">
        <v>1755</v>
      </c>
      <c r="H767" s="36">
        <f>IF('Раздел 6'!N22&lt;='Раздел 6'!D22,0,1)</f>
        <v>0</v>
      </c>
    </row>
    <row r="768" spans="1:8" ht="12.75">
      <c r="A768" s="98" t="s">
        <v>15</v>
      </c>
      <c s="36">
        <v>6</v>
      </c>
      <c s="36">
        <v>226</v>
      </c>
      <c r="E768" s="36" t="s">
        <v>1756</v>
      </c>
      <c r="H768" s="36">
        <f>IF('Раздел 6'!N23&lt;='Раздел 6'!D23,0,1)</f>
        <v>0</v>
      </c>
    </row>
    <row r="769" spans="1:8" ht="12.75">
      <c r="A769" s="98" t="s">
        <v>15</v>
      </c>
      <c s="36">
        <v>6</v>
      </c>
      <c s="36">
        <v>227</v>
      </c>
      <c r="E769" s="36" t="s">
        <v>1757</v>
      </c>
      <c r="H769" s="36">
        <f>IF('Раздел 6'!N24&lt;='Раздел 6'!D24,0,1)</f>
        <v>0</v>
      </c>
    </row>
    <row r="770" spans="1:8" ht="12.75">
      <c r="A770" s="98" t="s">
        <v>15</v>
      </c>
      <c s="36">
        <v>6</v>
      </c>
      <c s="36">
        <v>228</v>
      </c>
      <c r="E770" s="36" t="s">
        <v>1758</v>
      </c>
      <c r="H770" s="36">
        <f>IF('Раздел 6'!N25&lt;='Раздел 6'!D25,0,1)</f>
        <v>0</v>
      </c>
    </row>
    <row r="771" spans="1:8" ht="12.75">
      <c r="A771" s="98" t="s">
        <v>15</v>
      </c>
      <c s="36">
        <v>6</v>
      </c>
      <c s="36">
        <v>229</v>
      </c>
      <c r="E771" s="36" t="s">
        <v>1759</v>
      </c>
      <c r="H771" s="36">
        <f>IF('Раздел 6'!N26&lt;='Раздел 6'!D26,0,1)</f>
        <v>0</v>
      </c>
    </row>
    <row r="772" spans="1:8" ht="12.75">
      <c r="A772" s="98" t="s">
        <v>15</v>
      </c>
      <c s="36">
        <v>6</v>
      </c>
      <c s="36">
        <v>230</v>
      </c>
      <c r="E772" s="36" t="s">
        <v>1760</v>
      </c>
      <c r="H772" s="36">
        <f>IF('Раздел 6'!N27&lt;='Раздел 6'!D27,0,1)</f>
        <v>0</v>
      </c>
    </row>
    <row r="773" spans="1:8" ht="12.75">
      <c r="A773" s="98" t="s">
        <v>15</v>
      </c>
      <c s="36">
        <v>6</v>
      </c>
      <c s="36">
        <v>231</v>
      </c>
      <c r="E773" s="36" t="s">
        <v>1761</v>
      </c>
      <c r="H773" s="36">
        <f>IF('Раздел 6'!K5&lt;='Раздел 6'!J5,0,1)</f>
        <v>0</v>
      </c>
    </row>
    <row r="774" spans="1:8" ht="12.75">
      <c r="A774" s="98" t="s">
        <v>15</v>
      </c>
      <c s="36">
        <v>6</v>
      </c>
      <c s="36">
        <v>232</v>
      </c>
      <c r="E774" s="36" t="s">
        <v>1762</v>
      </c>
      <c r="H774" s="36">
        <f>IF('Раздел 6'!K6&lt;='Раздел 6'!J6,0,1)</f>
        <v>0</v>
      </c>
    </row>
    <row r="775" spans="1:8" ht="12.75">
      <c r="A775" s="98" t="s">
        <v>15</v>
      </c>
      <c s="36">
        <v>6</v>
      </c>
      <c s="36">
        <v>233</v>
      </c>
      <c r="E775" s="36" t="s">
        <v>1763</v>
      </c>
      <c r="H775" s="36">
        <f>IF('Раздел 6'!K7&lt;='Раздел 6'!J7,0,1)</f>
        <v>0</v>
      </c>
    </row>
    <row r="776" spans="1:8" ht="12.75">
      <c r="A776" s="98" t="s">
        <v>15</v>
      </c>
      <c s="36">
        <v>6</v>
      </c>
      <c s="36">
        <v>234</v>
      </c>
      <c r="E776" s="36" t="s">
        <v>1764</v>
      </c>
      <c r="H776" s="36">
        <f>IF('Раздел 6'!K8&lt;='Раздел 6'!J8,0,1)</f>
        <v>0</v>
      </c>
    </row>
    <row r="777" spans="1:8" ht="12.75">
      <c r="A777" s="98" t="s">
        <v>15</v>
      </c>
      <c s="36">
        <v>6</v>
      </c>
      <c s="36">
        <v>235</v>
      </c>
      <c r="E777" s="36" t="s">
        <v>1765</v>
      </c>
      <c r="H777" s="36">
        <f>IF('Раздел 6'!K9&lt;='Раздел 6'!J9,0,1)</f>
        <v>0</v>
      </c>
    </row>
    <row r="778" spans="1:8" ht="12.75">
      <c r="A778" s="98" t="s">
        <v>15</v>
      </c>
      <c s="36">
        <v>6</v>
      </c>
      <c s="36">
        <v>236</v>
      </c>
      <c r="E778" s="36" t="s">
        <v>1766</v>
      </c>
      <c r="H778" s="36">
        <f>IF('Раздел 6'!K10&lt;='Раздел 6'!J10,0,1)</f>
        <v>0</v>
      </c>
    </row>
    <row r="779" spans="1:8" ht="12.75">
      <c r="A779" s="98" t="s">
        <v>15</v>
      </c>
      <c s="36">
        <v>6</v>
      </c>
      <c s="36">
        <v>237</v>
      </c>
      <c r="E779" s="36" t="s">
        <v>1767</v>
      </c>
      <c r="H779" s="36">
        <f>IF('Раздел 6'!K11&lt;='Раздел 6'!J11,0,1)</f>
        <v>0</v>
      </c>
    </row>
    <row r="780" spans="1:8" ht="12.75">
      <c r="A780" s="98" t="s">
        <v>15</v>
      </c>
      <c s="36">
        <v>6</v>
      </c>
      <c s="36">
        <v>238</v>
      </c>
      <c r="E780" s="36" t="s">
        <v>1768</v>
      </c>
      <c r="H780" s="36">
        <f>IF('Раздел 6'!K12&lt;='Раздел 6'!J12,0,1)</f>
        <v>0</v>
      </c>
    </row>
    <row r="781" spans="1:8" ht="12.75">
      <c r="A781" s="98" t="s">
        <v>15</v>
      </c>
      <c s="36">
        <v>6</v>
      </c>
      <c s="36">
        <v>239</v>
      </c>
      <c r="E781" s="36" t="s">
        <v>1769</v>
      </c>
      <c r="H781" s="36">
        <f>IF('Раздел 6'!K13&lt;='Раздел 6'!J13,0,1)</f>
        <v>0</v>
      </c>
    </row>
    <row r="782" spans="1:8" ht="12.75">
      <c r="A782" s="98" t="s">
        <v>15</v>
      </c>
      <c s="36">
        <v>6</v>
      </c>
      <c s="36">
        <v>240</v>
      </c>
      <c r="E782" s="36" t="s">
        <v>1770</v>
      </c>
      <c r="H782" s="36">
        <f>IF('Раздел 6'!K14&lt;='Раздел 6'!J14,0,1)</f>
        <v>0</v>
      </c>
    </row>
    <row r="783" spans="1:8" ht="12.75">
      <c r="A783" s="98" t="s">
        <v>15</v>
      </c>
      <c s="36">
        <v>6</v>
      </c>
      <c s="36">
        <v>241</v>
      </c>
      <c r="E783" s="36" t="s">
        <v>1771</v>
      </c>
      <c r="H783" s="36">
        <f>IF('Раздел 6'!K15&lt;='Раздел 6'!J15,0,1)</f>
        <v>0</v>
      </c>
    </row>
    <row r="784" spans="1:8" ht="12.75">
      <c r="A784" s="98" t="s">
        <v>15</v>
      </c>
      <c s="36">
        <v>6</v>
      </c>
      <c s="36">
        <v>242</v>
      </c>
      <c r="E784" s="36" t="s">
        <v>1772</v>
      </c>
      <c r="H784" s="36">
        <f>IF('Раздел 6'!K16&lt;='Раздел 6'!J16,0,1)</f>
        <v>0</v>
      </c>
    </row>
    <row r="785" spans="1:8" ht="12.75">
      <c r="A785" s="98" t="s">
        <v>15</v>
      </c>
      <c s="36">
        <v>6</v>
      </c>
      <c s="36">
        <v>243</v>
      </c>
      <c r="E785" s="36" t="s">
        <v>1773</v>
      </c>
      <c r="H785" s="36">
        <f>IF('Раздел 6'!K17&lt;='Раздел 6'!J17,0,1)</f>
        <v>0</v>
      </c>
    </row>
    <row r="786" spans="1:8" ht="12.75">
      <c r="A786" s="98" t="s">
        <v>15</v>
      </c>
      <c s="36">
        <v>6</v>
      </c>
      <c s="36">
        <v>244</v>
      </c>
      <c r="E786" s="36" t="s">
        <v>1774</v>
      </c>
      <c r="H786" s="36">
        <f>IF('Раздел 6'!K18&lt;='Раздел 6'!J18,0,1)</f>
        <v>0</v>
      </c>
    </row>
    <row r="787" spans="1:8" ht="12.75">
      <c r="A787" s="98" t="s">
        <v>15</v>
      </c>
      <c s="36">
        <v>6</v>
      </c>
      <c s="36">
        <v>245</v>
      </c>
      <c r="E787" s="36" t="s">
        <v>1775</v>
      </c>
      <c r="H787" s="36">
        <f>IF('Раздел 6'!K19&lt;='Раздел 6'!J19,0,1)</f>
        <v>0</v>
      </c>
    </row>
    <row r="788" spans="1:8" ht="12.75">
      <c r="A788" s="98" t="s">
        <v>15</v>
      </c>
      <c s="36">
        <v>6</v>
      </c>
      <c s="36">
        <v>246</v>
      </c>
      <c r="E788" s="36" t="s">
        <v>1776</v>
      </c>
      <c r="H788" s="36">
        <f>IF('Раздел 6'!K20&lt;='Раздел 6'!J20,0,1)</f>
        <v>0</v>
      </c>
    </row>
    <row r="789" spans="1:8" ht="12.75">
      <c r="A789" s="98" t="s">
        <v>15</v>
      </c>
      <c s="36">
        <v>6</v>
      </c>
      <c s="36">
        <v>247</v>
      </c>
      <c r="E789" s="36" t="s">
        <v>1777</v>
      </c>
      <c r="H789" s="36">
        <f>IF('Раздел 6'!K21&lt;='Раздел 6'!J21,0,1)</f>
        <v>0</v>
      </c>
    </row>
    <row r="790" spans="1:8" ht="12.75">
      <c r="A790" s="98" t="s">
        <v>15</v>
      </c>
      <c s="36">
        <v>6</v>
      </c>
      <c s="36">
        <v>248</v>
      </c>
      <c r="E790" s="36" t="s">
        <v>1778</v>
      </c>
      <c r="H790" s="36">
        <f>IF('Раздел 6'!K22&lt;='Раздел 6'!J22,0,1)</f>
        <v>0</v>
      </c>
    </row>
    <row r="791" spans="1:8" ht="12.75">
      <c r="A791" s="98" t="s">
        <v>15</v>
      </c>
      <c s="36">
        <v>6</v>
      </c>
      <c s="36">
        <v>249</v>
      </c>
      <c r="E791" s="36" t="s">
        <v>1779</v>
      </c>
      <c r="H791" s="36">
        <f>IF('Раздел 6'!K23&lt;='Раздел 6'!J23,0,1)</f>
        <v>0</v>
      </c>
    </row>
    <row r="792" spans="1:8" ht="12.75">
      <c r="A792" s="98" t="s">
        <v>15</v>
      </c>
      <c s="36">
        <v>6</v>
      </c>
      <c s="36">
        <v>250</v>
      </c>
      <c r="E792" s="36" t="s">
        <v>1780</v>
      </c>
      <c r="H792" s="36">
        <f>IF('Раздел 6'!K24&lt;='Раздел 6'!J24,0,1)</f>
        <v>0</v>
      </c>
    </row>
    <row r="793" spans="1:8" ht="12.75">
      <c r="A793" s="98" t="s">
        <v>15</v>
      </c>
      <c s="36">
        <v>6</v>
      </c>
      <c s="36">
        <v>251</v>
      </c>
      <c r="E793" s="36" t="s">
        <v>1781</v>
      </c>
      <c r="H793" s="36">
        <f>IF('Раздел 6'!K25&lt;='Раздел 6'!J25,0,1)</f>
        <v>0</v>
      </c>
    </row>
    <row r="794" spans="1:8" ht="12.75">
      <c r="A794" s="98" t="s">
        <v>15</v>
      </c>
      <c s="36">
        <v>6</v>
      </c>
      <c s="36">
        <v>252</v>
      </c>
      <c r="E794" s="36" t="s">
        <v>1782</v>
      </c>
      <c r="H794" s="36">
        <f>IF('Раздел 6'!K26&lt;='Раздел 6'!J26,0,1)</f>
        <v>0</v>
      </c>
    </row>
    <row r="795" spans="1:8" ht="12.75">
      <c r="A795" s="98" t="s">
        <v>15</v>
      </c>
      <c s="36">
        <v>6</v>
      </c>
      <c s="36">
        <v>253</v>
      </c>
      <c r="E795" s="36" t="s">
        <v>1783</v>
      </c>
      <c r="H795" s="36">
        <f>IF('Раздел 6'!K27&lt;='Раздел 6'!J27,0,1)</f>
        <v>0</v>
      </c>
    </row>
    <row r="796" spans="1:8" ht="12.75">
      <c r="A796" s="98" t="s">
        <v>15</v>
      </c>
      <c s="36">
        <v>6</v>
      </c>
      <c s="36">
        <v>254</v>
      </c>
      <c r="E796" s="36" t="s">
        <v>1784</v>
      </c>
      <c r="H796" s="98">
        <f>IF('Раздел 6'!D9&lt;='Раздел 6'!D8,0,1)</f>
        <v>0</v>
      </c>
    </row>
    <row r="797" spans="1:8" ht="12.75">
      <c r="A797" s="98" t="s">
        <v>15</v>
      </c>
      <c s="36">
        <v>6</v>
      </c>
      <c s="36">
        <v>255</v>
      </c>
      <c r="E797" s="36" t="s">
        <v>1785</v>
      </c>
      <c r="H797" s="98">
        <f>IF('Раздел 6'!E9&lt;='Раздел 6'!E8,0,1)</f>
        <v>0</v>
      </c>
    </row>
    <row r="798" spans="1:8" ht="12.75">
      <c r="A798" s="98" t="s">
        <v>15</v>
      </c>
      <c s="36">
        <v>6</v>
      </c>
      <c s="36">
        <v>256</v>
      </c>
      <c r="E798" s="36" t="s">
        <v>1786</v>
      </c>
      <c r="H798" s="98">
        <f>IF('Раздел 6'!F9&lt;='Раздел 6'!F8,0,1)</f>
        <v>0</v>
      </c>
    </row>
    <row r="799" spans="1:8" ht="12.75">
      <c r="A799" s="98" t="s">
        <v>15</v>
      </c>
      <c s="36">
        <v>6</v>
      </c>
      <c s="36">
        <v>257</v>
      </c>
      <c r="E799" s="36" t="s">
        <v>1787</v>
      </c>
      <c r="H799" s="98">
        <f>IF('Раздел 6'!G9&lt;='Раздел 6'!G8,0,1)</f>
        <v>0</v>
      </c>
    </row>
    <row r="800" spans="1:8" ht="12.75">
      <c r="A800" s="98" t="s">
        <v>15</v>
      </c>
      <c s="36">
        <v>6</v>
      </c>
      <c s="36">
        <v>258</v>
      </c>
      <c r="E800" s="36" t="s">
        <v>1788</v>
      </c>
      <c r="H800" s="98">
        <f>IF('Раздел 6'!H9&lt;='Раздел 6'!H8,0,1)</f>
        <v>0</v>
      </c>
    </row>
    <row r="801" spans="1:8" ht="12.75">
      <c r="A801" s="98" t="s">
        <v>15</v>
      </c>
      <c s="36">
        <v>6</v>
      </c>
      <c s="36">
        <v>259</v>
      </c>
      <c r="E801" s="36" t="s">
        <v>1789</v>
      </c>
      <c r="H801" s="98">
        <f>IF('Раздел 6'!I9&lt;='Раздел 6'!I8,0,1)</f>
        <v>0</v>
      </c>
    </row>
    <row r="802" spans="1:8" ht="12.75">
      <c r="A802" s="98" t="s">
        <v>15</v>
      </c>
      <c s="36">
        <v>6</v>
      </c>
      <c s="36">
        <v>260</v>
      </c>
      <c r="E802" s="36" t="s">
        <v>1790</v>
      </c>
      <c r="H802" s="98">
        <f>IF('Раздел 6'!J9&lt;='Раздел 6'!J8,0,1)</f>
        <v>0</v>
      </c>
    </row>
    <row r="803" spans="1:8" ht="12.75">
      <c r="A803" s="98" t="s">
        <v>15</v>
      </c>
      <c s="36">
        <v>6</v>
      </c>
      <c s="36">
        <v>261</v>
      </c>
      <c r="E803" s="36" t="s">
        <v>1791</v>
      </c>
      <c r="H803" s="98">
        <f>IF('Раздел 6'!K9&lt;='Раздел 6'!K8,0,1)</f>
        <v>0</v>
      </c>
    </row>
    <row r="804" spans="1:8" ht="12.75">
      <c r="A804" s="98" t="s">
        <v>15</v>
      </c>
      <c s="36">
        <v>6</v>
      </c>
      <c s="36">
        <v>262</v>
      </c>
      <c r="E804" s="36" t="s">
        <v>1792</v>
      </c>
      <c r="H804" s="98">
        <f>IF('Раздел 6'!L9&lt;='Раздел 6'!L8,0,1)</f>
        <v>0</v>
      </c>
    </row>
    <row r="805" spans="1:8" ht="12.75">
      <c r="A805" s="98" t="s">
        <v>15</v>
      </c>
      <c s="36">
        <v>6</v>
      </c>
      <c s="36">
        <v>263</v>
      </c>
      <c r="E805" s="36" t="s">
        <v>1793</v>
      </c>
      <c r="H805" s="98">
        <f>IF('Раздел 6'!M9&lt;='Раздел 6'!M8,0,1)</f>
        <v>0</v>
      </c>
    </row>
    <row r="806" spans="1:8" ht="12.75">
      <c r="A806" s="98" t="s">
        <v>15</v>
      </c>
      <c s="36">
        <v>6</v>
      </c>
      <c s="36">
        <v>264</v>
      </c>
      <c r="E806" s="36" t="s">
        <v>1794</v>
      </c>
      <c r="H806" s="98">
        <f>IF('Раздел 6'!N9&lt;='Раздел 6'!N8,0,1)</f>
        <v>0</v>
      </c>
    </row>
    <row r="807" spans="1:8" ht="12.75">
      <c r="A807" s="98" t="s">
        <v>15</v>
      </c>
      <c s="36">
        <v>6</v>
      </c>
      <c s="36">
        <v>265</v>
      </c>
      <c r="E807" s="36" t="s">
        <v>1795</v>
      </c>
      <c r="H807" s="98">
        <f>IF('Раздел 6'!D13&lt;='Раздел 6'!D12,0,1)</f>
        <v>0</v>
      </c>
    </row>
    <row r="808" spans="1:8" ht="12.75">
      <c r="A808" s="98" t="s">
        <v>15</v>
      </c>
      <c s="36">
        <v>6</v>
      </c>
      <c s="36">
        <v>266</v>
      </c>
      <c r="E808" s="36" t="s">
        <v>1796</v>
      </c>
      <c r="H808" s="98">
        <f>IF('Раздел 6'!E13&lt;='Раздел 6'!E12,0,1)</f>
        <v>0</v>
      </c>
    </row>
    <row r="809" spans="1:8" ht="12.75">
      <c r="A809" s="98" t="s">
        <v>15</v>
      </c>
      <c s="36">
        <v>6</v>
      </c>
      <c s="36">
        <v>267</v>
      </c>
      <c r="E809" s="36" t="s">
        <v>1797</v>
      </c>
      <c r="H809" s="98">
        <f>IF('Раздел 6'!F13&lt;='Раздел 6'!F12,0,1)</f>
        <v>0</v>
      </c>
    </row>
    <row r="810" spans="1:8" ht="12.75">
      <c r="A810" s="98" t="s">
        <v>15</v>
      </c>
      <c s="36">
        <v>6</v>
      </c>
      <c s="36">
        <v>268</v>
      </c>
      <c r="E810" s="36" t="s">
        <v>1798</v>
      </c>
      <c r="H810" s="98">
        <f>IF('Раздел 6'!G13&lt;='Раздел 6'!G12,0,1)</f>
        <v>0</v>
      </c>
    </row>
    <row r="811" spans="1:8" ht="12.75">
      <c r="A811" s="98" t="s">
        <v>15</v>
      </c>
      <c s="36">
        <v>6</v>
      </c>
      <c s="36">
        <v>269</v>
      </c>
      <c r="E811" s="36" t="s">
        <v>1799</v>
      </c>
      <c r="H811" s="98">
        <f>IF('Раздел 6'!H13&lt;='Раздел 6'!H12,0,1)</f>
        <v>0</v>
      </c>
    </row>
    <row r="812" spans="1:8" ht="12.75">
      <c r="A812" s="98" t="s">
        <v>15</v>
      </c>
      <c s="36">
        <v>6</v>
      </c>
      <c s="36">
        <v>270</v>
      </c>
      <c r="E812" s="36" t="s">
        <v>1800</v>
      </c>
      <c r="H812" s="98">
        <f>IF('Раздел 6'!I13&lt;='Раздел 6'!I12,0,1)</f>
        <v>0</v>
      </c>
    </row>
    <row r="813" spans="1:8" ht="12.75">
      <c r="A813" s="98" t="s">
        <v>15</v>
      </c>
      <c s="36">
        <v>6</v>
      </c>
      <c s="36">
        <v>271</v>
      </c>
      <c r="E813" s="36" t="s">
        <v>1801</v>
      </c>
      <c r="H813" s="98">
        <f>IF('Раздел 6'!J13&lt;='Раздел 6'!J12,0,1)</f>
        <v>0</v>
      </c>
    </row>
    <row r="814" spans="1:8" ht="12.75">
      <c r="A814" s="98" t="s">
        <v>15</v>
      </c>
      <c s="36">
        <v>6</v>
      </c>
      <c s="36">
        <v>272</v>
      </c>
      <c r="E814" s="36" t="s">
        <v>1802</v>
      </c>
      <c r="H814" s="98">
        <f>IF('Раздел 6'!K13&lt;='Раздел 6'!K12,0,1)</f>
        <v>0</v>
      </c>
    </row>
    <row r="815" spans="1:8" ht="12.75">
      <c r="A815" s="98" t="s">
        <v>15</v>
      </c>
      <c s="36">
        <v>6</v>
      </c>
      <c s="36">
        <v>273</v>
      </c>
      <c r="E815" s="36" t="s">
        <v>1803</v>
      </c>
      <c r="H815" s="98">
        <f>IF('Раздел 6'!L13&lt;='Раздел 6'!L12,0,1)</f>
        <v>0</v>
      </c>
    </row>
    <row r="816" spans="1:8" ht="12.75">
      <c r="A816" s="98" t="s">
        <v>15</v>
      </c>
      <c s="36">
        <v>6</v>
      </c>
      <c s="36">
        <v>274</v>
      </c>
      <c r="E816" s="36" t="s">
        <v>1804</v>
      </c>
      <c r="H816" s="98">
        <f>IF('Раздел 6'!M13&lt;='Раздел 6'!M12,0,1)</f>
        <v>0</v>
      </c>
    </row>
    <row r="817" spans="1:8" ht="12.75">
      <c r="A817" s="98" t="s">
        <v>15</v>
      </c>
      <c s="36">
        <v>6</v>
      </c>
      <c s="36">
        <v>275</v>
      </c>
      <c r="E817" s="36" t="s">
        <v>1805</v>
      </c>
      <c r="H817" s="98">
        <f>IF('Раздел 6'!N13&lt;='Раздел 6'!N12,0,1)</f>
        <v>0</v>
      </c>
    </row>
    <row r="818" spans="1:8" ht="12.75">
      <c r="A818" s="98" t="s">
        <v>15</v>
      </c>
      <c s="36">
        <v>6</v>
      </c>
      <c s="36">
        <v>276</v>
      </c>
      <c r="E818" s="36" t="s">
        <v>1806</v>
      </c>
      <c r="H818" s="98">
        <f>IF('Раздел 6'!D19&lt;='Раздел 6'!D18,0,1)</f>
        <v>0</v>
      </c>
    </row>
    <row r="819" spans="1:8" ht="12.75">
      <c r="A819" s="98" t="s">
        <v>15</v>
      </c>
      <c s="36">
        <v>6</v>
      </c>
      <c s="36">
        <v>277</v>
      </c>
      <c r="E819" s="36" t="s">
        <v>1807</v>
      </c>
      <c r="H819" s="98">
        <f>IF('Раздел 6'!E19&lt;='Раздел 6'!E18,0,1)</f>
        <v>0</v>
      </c>
    </row>
    <row r="820" spans="1:8" ht="12.75">
      <c r="A820" s="98" t="s">
        <v>15</v>
      </c>
      <c s="36">
        <v>6</v>
      </c>
      <c s="36">
        <v>278</v>
      </c>
      <c r="E820" s="36" t="s">
        <v>1808</v>
      </c>
      <c r="H820" s="98">
        <f>IF('Раздел 6'!F19&lt;='Раздел 6'!F18,0,1)</f>
        <v>0</v>
      </c>
    </row>
    <row r="821" spans="1:8" ht="12.75">
      <c r="A821" s="98" t="s">
        <v>15</v>
      </c>
      <c s="36">
        <v>6</v>
      </c>
      <c s="36">
        <v>279</v>
      </c>
      <c r="E821" s="36" t="s">
        <v>1809</v>
      </c>
      <c r="H821" s="98">
        <f>IF('Раздел 6'!G19&lt;='Раздел 6'!G18,0,1)</f>
        <v>0</v>
      </c>
    </row>
    <row r="822" spans="1:8" ht="12.75">
      <c r="A822" s="98" t="s">
        <v>15</v>
      </c>
      <c s="36">
        <v>6</v>
      </c>
      <c s="36">
        <v>280</v>
      </c>
      <c r="E822" s="36" t="s">
        <v>1810</v>
      </c>
      <c r="H822" s="98">
        <f>IF('Раздел 6'!H19&lt;='Раздел 6'!H18,0,1)</f>
        <v>0</v>
      </c>
    </row>
    <row r="823" spans="1:8" ht="12.75">
      <c r="A823" s="98" t="s">
        <v>15</v>
      </c>
      <c s="36">
        <v>6</v>
      </c>
      <c s="36">
        <v>281</v>
      </c>
      <c r="E823" s="36" t="s">
        <v>1811</v>
      </c>
      <c r="H823" s="98">
        <f>IF('Раздел 6'!I19&lt;='Раздел 6'!I18,0,1)</f>
        <v>0</v>
      </c>
    </row>
    <row r="824" spans="1:8" ht="12.75">
      <c r="A824" s="98" t="s">
        <v>15</v>
      </c>
      <c s="36">
        <v>6</v>
      </c>
      <c s="36">
        <v>282</v>
      </c>
      <c r="E824" s="36" t="s">
        <v>1812</v>
      </c>
      <c r="H824" s="98">
        <f>IF('Раздел 6'!J19&lt;='Раздел 6'!J18,0,1)</f>
        <v>0</v>
      </c>
    </row>
    <row r="825" spans="1:8" ht="12.75">
      <c r="A825" s="98" t="s">
        <v>15</v>
      </c>
      <c s="36">
        <v>6</v>
      </c>
      <c s="36">
        <v>283</v>
      </c>
      <c r="E825" s="36" t="s">
        <v>1813</v>
      </c>
      <c r="H825" s="98">
        <f>IF('Раздел 6'!K19&lt;='Раздел 6'!K18,0,1)</f>
        <v>0</v>
      </c>
    </row>
    <row r="826" spans="1:8" ht="12.75">
      <c r="A826" s="98" t="s">
        <v>15</v>
      </c>
      <c s="36">
        <v>6</v>
      </c>
      <c s="36">
        <v>284</v>
      </c>
      <c r="E826" s="36" t="s">
        <v>1814</v>
      </c>
      <c r="H826" s="98">
        <f>IF('Раздел 6'!L19&lt;='Раздел 6'!L18,0,1)</f>
        <v>0</v>
      </c>
    </row>
    <row r="827" spans="1:8" ht="12.75">
      <c r="A827" s="98" t="s">
        <v>15</v>
      </c>
      <c s="36">
        <v>6</v>
      </c>
      <c s="36">
        <v>285</v>
      </c>
      <c r="E827" s="36" t="s">
        <v>1815</v>
      </c>
      <c r="H827" s="98">
        <f>IF('Раздел 6'!M19&lt;='Раздел 6'!M18,0,1)</f>
        <v>0</v>
      </c>
    </row>
    <row r="828" spans="1:8" ht="12.75">
      <c r="A828" s="98" t="s">
        <v>15</v>
      </c>
      <c s="36">
        <v>6</v>
      </c>
      <c s="36">
        <v>286</v>
      </c>
      <c r="E828" s="36" t="s">
        <v>1816</v>
      </c>
      <c r="H828" s="98">
        <f>IF('Раздел 6'!N19&lt;='Раздел 6'!N18,0,1)</f>
        <v>0</v>
      </c>
    </row>
    <row r="829" spans="1:8" ht="12.75">
      <c r="A829" s="98" t="s">
        <v>15</v>
      </c>
      <c s="36">
        <v>6</v>
      </c>
      <c s="36">
        <v>287</v>
      </c>
      <c r="E829" s="36" t="s">
        <v>1817</v>
      </c>
      <c r="H829" s="98">
        <f>IF('Раздел 6'!D20&lt;='Раздел 6'!D18,0,1)</f>
        <v>0</v>
      </c>
    </row>
    <row r="830" spans="1:8" ht="12.75">
      <c r="A830" s="98" t="s">
        <v>15</v>
      </c>
      <c s="36">
        <v>6</v>
      </c>
      <c s="36">
        <v>288</v>
      </c>
      <c r="E830" s="36" t="s">
        <v>1818</v>
      </c>
      <c r="H830" s="98">
        <f>IF('Раздел 6'!E20&lt;='Раздел 6'!E18,0,1)</f>
        <v>0</v>
      </c>
    </row>
    <row r="831" spans="1:8" ht="12.75">
      <c r="A831" s="98" t="s">
        <v>15</v>
      </c>
      <c s="36">
        <v>6</v>
      </c>
      <c s="36">
        <v>289</v>
      </c>
      <c r="E831" s="36" t="s">
        <v>1819</v>
      </c>
      <c r="H831" s="98">
        <f>IF('Раздел 6'!F20&lt;='Раздел 6'!F18,0,1)</f>
        <v>0</v>
      </c>
    </row>
    <row r="832" spans="1:8" ht="12.75">
      <c r="A832" s="98" t="s">
        <v>15</v>
      </c>
      <c s="36">
        <v>6</v>
      </c>
      <c s="36">
        <v>290</v>
      </c>
      <c r="E832" s="36" t="s">
        <v>1820</v>
      </c>
      <c r="H832" s="98">
        <f>IF('Раздел 6'!G20&lt;='Раздел 6'!G18,0,1)</f>
        <v>0</v>
      </c>
    </row>
    <row r="833" spans="1:8" ht="12.75">
      <c r="A833" s="98" t="s">
        <v>15</v>
      </c>
      <c s="36">
        <v>6</v>
      </c>
      <c s="36">
        <v>291</v>
      </c>
      <c r="E833" s="36" t="s">
        <v>1821</v>
      </c>
      <c r="H833" s="98">
        <f>IF('Раздел 6'!H20&lt;='Раздел 6'!H18,0,1)</f>
        <v>0</v>
      </c>
    </row>
    <row r="834" spans="1:8" ht="12.75">
      <c r="A834" s="98" t="s">
        <v>15</v>
      </c>
      <c s="36">
        <v>6</v>
      </c>
      <c s="36">
        <v>292</v>
      </c>
      <c r="E834" s="36" t="s">
        <v>1822</v>
      </c>
      <c r="H834" s="98">
        <f>IF('Раздел 6'!I20&lt;='Раздел 6'!I18,0,1)</f>
        <v>0</v>
      </c>
    </row>
    <row r="835" spans="1:8" ht="12.75">
      <c r="A835" s="98" t="s">
        <v>15</v>
      </c>
      <c s="36">
        <v>6</v>
      </c>
      <c s="36">
        <v>293</v>
      </c>
      <c r="E835" s="36" t="s">
        <v>1823</v>
      </c>
      <c r="H835" s="98">
        <f>IF('Раздел 6'!J20&lt;='Раздел 6'!J18,0,1)</f>
        <v>0</v>
      </c>
    </row>
    <row r="836" spans="1:8" ht="12.75">
      <c r="A836" s="98" t="s">
        <v>15</v>
      </c>
      <c s="36">
        <v>6</v>
      </c>
      <c s="36">
        <v>294</v>
      </c>
      <c r="E836" s="36" t="s">
        <v>1824</v>
      </c>
      <c r="H836" s="98">
        <f>IF('Раздел 6'!K20&lt;='Раздел 6'!K18,0,1)</f>
        <v>0</v>
      </c>
    </row>
    <row r="837" spans="1:8" ht="12.75">
      <c r="A837" s="98" t="s">
        <v>15</v>
      </c>
      <c s="36">
        <v>6</v>
      </c>
      <c s="36">
        <v>295</v>
      </c>
      <c r="E837" s="36" t="s">
        <v>1825</v>
      </c>
      <c r="H837" s="98">
        <f>IF('Раздел 6'!L20&lt;='Раздел 6'!L18,0,1)</f>
        <v>0</v>
      </c>
    </row>
    <row r="838" spans="1:8" ht="12.75">
      <c r="A838" s="98" t="s">
        <v>15</v>
      </c>
      <c s="36">
        <v>6</v>
      </c>
      <c s="36">
        <v>296</v>
      </c>
      <c r="E838" s="36" t="s">
        <v>1826</v>
      </c>
      <c r="H838" s="98">
        <f>IF('Раздел 6'!M20&lt;='Раздел 6'!M18,0,1)</f>
        <v>0</v>
      </c>
    </row>
    <row r="839" spans="1:8" ht="12.75">
      <c r="A839" s="98" t="s">
        <v>15</v>
      </c>
      <c s="36">
        <v>6</v>
      </c>
      <c s="36">
        <v>297</v>
      </c>
      <c r="E839" s="36" t="s">
        <v>1827</v>
      </c>
      <c r="H839" s="98">
        <f>IF('Раздел 6'!N20&lt;='Раздел 6'!N18,0,1)</f>
        <v>0</v>
      </c>
    </row>
    <row r="840" spans="1:8" ht="12.75">
      <c r="A840" s="98" t="s">
        <v>15</v>
      </c>
      <c s="36">
        <v>6</v>
      </c>
      <c s="36">
        <v>298</v>
      </c>
      <c r="E840" s="36" t="s">
        <v>1828</v>
      </c>
      <c r="H840" s="98">
        <f>IF('Раздел 6'!D21&lt;='Раздел 6'!D18,0,1)</f>
        <v>0</v>
      </c>
    </row>
    <row r="841" spans="1:8" ht="12.75">
      <c r="A841" s="98" t="s">
        <v>15</v>
      </c>
      <c s="36">
        <v>6</v>
      </c>
      <c s="36">
        <v>299</v>
      </c>
      <c r="E841" s="36" t="s">
        <v>1829</v>
      </c>
      <c r="H841" s="98">
        <f>IF('Раздел 6'!E21&lt;='Раздел 6'!E18,0,1)</f>
        <v>0</v>
      </c>
    </row>
    <row r="842" spans="1:8" ht="12.75">
      <c r="A842" s="98" t="s">
        <v>15</v>
      </c>
      <c s="36">
        <v>6</v>
      </c>
      <c s="36">
        <v>300</v>
      </c>
      <c r="E842" s="36" t="s">
        <v>1830</v>
      </c>
      <c r="H842" s="98">
        <f>IF('Раздел 6'!F21&lt;='Раздел 6'!F18,0,1)</f>
        <v>0</v>
      </c>
    </row>
    <row r="843" spans="1:8" ht="12.75">
      <c r="A843" s="98" t="s">
        <v>15</v>
      </c>
      <c s="36">
        <v>6</v>
      </c>
      <c s="36">
        <v>301</v>
      </c>
      <c r="E843" s="36" t="s">
        <v>1831</v>
      </c>
      <c r="H843" s="98">
        <f>IF('Раздел 6'!G21&lt;='Раздел 6'!G18,0,1)</f>
        <v>0</v>
      </c>
    </row>
    <row r="844" spans="1:8" ht="12.75">
      <c r="A844" s="98" t="s">
        <v>15</v>
      </c>
      <c s="36">
        <v>6</v>
      </c>
      <c s="36">
        <v>302</v>
      </c>
      <c r="E844" s="36" t="s">
        <v>1832</v>
      </c>
      <c r="H844" s="98">
        <f>IF('Раздел 6'!H21&lt;='Раздел 6'!H18,0,1)</f>
        <v>0</v>
      </c>
    </row>
    <row r="845" spans="1:8" ht="12.75">
      <c r="A845" s="98" t="s">
        <v>15</v>
      </c>
      <c s="36">
        <v>6</v>
      </c>
      <c s="36">
        <v>303</v>
      </c>
      <c r="E845" s="36" t="s">
        <v>1833</v>
      </c>
      <c r="H845" s="98">
        <f>IF('Раздел 6'!I21&lt;='Раздел 6'!I18,0,1)</f>
        <v>0</v>
      </c>
    </row>
    <row r="846" spans="1:8" ht="12.75">
      <c r="A846" s="98" t="s">
        <v>15</v>
      </c>
      <c s="36">
        <v>6</v>
      </c>
      <c s="36">
        <v>304</v>
      </c>
      <c r="E846" s="36" t="s">
        <v>1834</v>
      </c>
      <c r="H846" s="98">
        <f>IF('Раздел 6'!J21&lt;='Раздел 6'!J18,0,1)</f>
        <v>0</v>
      </c>
    </row>
    <row r="847" spans="1:8" ht="12.75">
      <c r="A847" s="98" t="s">
        <v>15</v>
      </c>
      <c s="36">
        <v>6</v>
      </c>
      <c s="36">
        <v>305</v>
      </c>
      <c r="E847" s="36" t="s">
        <v>1835</v>
      </c>
      <c r="H847" s="98">
        <f>IF('Раздел 6'!K21&lt;='Раздел 6'!K18,0,1)</f>
        <v>0</v>
      </c>
    </row>
    <row r="848" spans="1:8" ht="12.75">
      <c r="A848" s="98" t="s">
        <v>15</v>
      </c>
      <c s="36">
        <v>6</v>
      </c>
      <c s="36">
        <v>306</v>
      </c>
      <c r="E848" s="36" t="s">
        <v>1836</v>
      </c>
      <c r="H848" s="98">
        <f>IF('Раздел 6'!L21&lt;='Раздел 6'!L18,0,1)</f>
        <v>0</v>
      </c>
    </row>
    <row r="849" spans="1:8" ht="12.75">
      <c r="A849" s="98" t="s">
        <v>15</v>
      </c>
      <c s="36">
        <v>6</v>
      </c>
      <c s="36">
        <v>307</v>
      </c>
      <c r="E849" s="36" t="s">
        <v>1837</v>
      </c>
      <c r="H849" s="98">
        <f>IF('Раздел 6'!M21&lt;='Раздел 6'!M18,0,1)</f>
        <v>0</v>
      </c>
    </row>
    <row r="850" spans="1:8" ht="12.75">
      <c r="A850" s="98" t="s">
        <v>15</v>
      </c>
      <c s="36">
        <v>6</v>
      </c>
      <c s="36">
        <v>308</v>
      </c>
      <c r="E850" s="36" t="s">
        <v>1838</v>
      </c>
      <c r="H850" s="98">
        <f>IF('Раздел 6'!N21&lt;='Раздел 6'!N18,0,1)</f>
        <v>0</v>
      </c>
    </row>
    <row r="851" spans="1:8" ht="12.75">
      <c r="A851" s="98" t="s">
        <v>15</v>
      </c>
      <c s="36">
        <v>6</v>
      </c>
      <c s="36">
        <v>309</v>
      </c>
      <c r="E851" s="36" t="s">
        <v>1839</v>
      </c>
      <c r="H851" s="98">
        <f>IF('Раздел 6'!D19+'Раздел 6'!D20+'Раздел 6'!D21&lt;='Раздел 6'!D18,0,1)</f>
        <v>0</v>
      </c>
    </row>
    <row r="852" spans="1:8" ht="12.75">
      <c r="A852" s="98" t="s">
        <v>15</v>
      </c>
      <c s="36">
        <v>6</v>
      </c>
      <c s="36">
        <v>310</v>
      </c>
      <c r="E852" s="36" t="s">
        <v>1840</v>
      </c>
      <c r="H852" s="98">
        <f>IF('Раздел 6'!E19+'Раздел 6'!E20+'Раздел 6'!E21&lt;='Раздел 6'!E18,0,1)</f>
        <v>0</v>
      </c>
    </row>
    <row r="853" spans="1:8" ht="12.75">
      <c r="A853" s="98" t="s">
        <v>15</v>
      </c>
      <c s="36">
        <v>6</v>
      </c>
      <c s="36">
        <v>311</v>
      </c>
      <c r="E853" s="36" t="s">
        <v>1841</v>
      </c>
      <c r="H853" s="98">
        <f>IF('Раздел 6'!F19+'Раздел 6'!F20+'Раздел 6'!F21&lt;='Раздел 6'!F18,0,1)</f>
        <v>0</v>
      </c>
    </row>
    <row r="854" spans="1:8" ht="12.75">
      <c r="A854" s="98" t="s">
        <v>15</v>
      </c>
      <c s="36">
        <v>6</v>
      </c>
      <c s="36">
        <v>312</v>
      </c>
      <c r="E854" s="36" t="s">
        <v>1842</v>
      </c>
      <c r="H854" s="98">
        <f>IF('Раздел 6'!G19+'Раздел 6'!G20+'Раздел 6'!G21&lt;='Раздел 6'!G18,0,1)</f>
        <v>0</v>
      </c>
    </row>
    <row r="855" spans="1:8" ht="12.75">
      <c r="A855" s="98" t="s">
        <v>15</v>
      </c>
      <c s="36">
        <v>6</v>
      </c>
      <c s="36">
        <v>313</v>
      </c>
      <c r="E855" s="36" t="s">
        <v>1843</v>
      </c>
      <c r="H855" s="98">
        <f>IF('Раздел 6'!H19+'Раздел 6'!H20+'Раздел 6'!H21&lt;='Раздел 6'!H18,0,1)</f>
        <v>0</v>
      </c>
    </row>
    <row r="856" spans="1:8" ht="12.75">
      <c r="A856" s="98" t="s">
        <v>15</v>
      </c>
      <c s="36">
        <v>6</v>
      </c>
      <c s="36">
        <v>314</v>
      </c>
      <c r="E856" s="36" t="s">
        <v>1844</v>
      </c>
      <c r="H856" s="98">
        <f>IF('Раздел 6'!I19+'Раздел 6'!I20+'Раздел 6'!I21&lt;='Раздел 6'!I18,0,1)</f>
        <v>0</v>
      </c>
    </row>
    <row r="857" spans="1:8" ht="12.75">
      <c r="A857" s="98" t="s">
        <v>15</v>
      </c>
      <c s="36">
        <v>6</v>
      </c>
      <c s="36">
        <v>315</v>
      </c>
      <c r="E857" s="36" t="s">
        <v>1845</v>
      </c>
      <c r="H857" s="98">
        <f>IF('Раздел 6'!J19+'Раздел 6'!J20+'Раздел 6'!J21&lt;='Раздел 6'!J18,0,1)</f>
        <v>0</v>
      </c>
    </row>
    <row r="858" spans="1:8" ht="12.75">
      <c r="A858" s="98" t="s">
        <v>15</v>
      </c>
      <c s="36">
        <v>6</v>
      </c>
      <c s="36">
        <v>316</v>
      </c>
      <c r="E858" s="36" t="s">
        <v>1846</v>
      </c>
      <c r="H858" s="98">
        <f>IF('Раздел 6'!K19+'Раздел 6'!K20+'Раздел 6'!K21&lt;='Раздел 6'!K18,0,1)</f>
        <v>0</v>
      </c>
    </row>
    <row r="859" spans="1:8" ht="12.75">
      <c r="A859" s="98" t="s">
        <v>15</v>
      </c>
      <c s="36">
        <v>6</v>
      </c>
      <c s="36">
        <v>317</v>
      </c>
      <c r="E859" s="36" t="s">
        <v>1847</v>
      </c>
      <c r="H859" s="98">
        <f>IF('Раздел 6'!L19+'Раздел 6'!L20+'Раздел 6'!L21&lt;='Раздел 6'!L18,0,1)</f>
        <v>0</v>
      </c>
    </row>
    <row r="860" spans="1:8" ht="12.75">
      <c r="A860" s="98" t="s">
        <v>15</v>
      </c>
      <c s="36">
        <v>6</v>
      </c>
      <c s="36">
        <v>318</v>
      </c>
      <c r="E860" s="36" t="s">
        <v>1848</v>
      </c>
      <c r="H860" s="98">
        <f>IF('Раздел 6'!M19+'Раздел 6'!M20+'Раздел 6'!M21&lt;='Раздел 6'!M18,0,1)</f>
        <v>0</v>
      </c>
    </row>
    <row r="861" spans="1:8" ht="12.75">
      <c r="A861" s="98" t="s">
        <v>15</v>
      </c>
      <c s="36">
        <v>6</v>
      </c>
      <c s="36">
        <v>319</v>
      </c>
      <c r="E861" s="36" t="s">
        <v>1849</v>
      </c>
      <c r="H861" s="98">
        <f>IF('Раздел 6'!N19+'Раздел 6'!N20+'Раздел 6'!N21&lt;='Раздел 6'!N18,0,1)</f>
        <v>0</v>
      </c>
    </row>
    <row r="862" spans="1:8" ht="12.75">
      <c r="A862" s="98" t="s">
        <v>15</v>
      </c>
      <c s="36">
        <v>6</v>
      </c>
      <c s="36">
        <v>320</v>
      </c>
      <c r="E862" s="36" t="s">
        <v>1850</v>
      </c>
      <c r="H862" s="98">
        <f>IF('Раздел 6'!D26+'Раздел 6'!D27&lt;='Раздел 6'!D25,0,1)</f>
        <v>0</v>
      </c>
    </row>
    <row r="863" spans="1:8" ht="12.75">
      <c r="A863" s="98" t="s">
        <v>15</v>
      </c>
      <c s="36">
        <v>6</v>
      </c>
      <c s="36">
        <v>321</v>
      </c>
      <c r="E863" s="36" t="s">
        <v>1851</v>
      </c>
      <c r="H863" s="98">
        <f>IF('Раздел 6'!E26+'Раздел 6'!E27&lt;='Раздел 6'!E25,0,1)</f>
        <v>0</v>
      </c>
    </row>
    <row r="864" spans="1:8" ht="12.75">
      <c r="A864" s="98" t="s">
        <v>15</v>
      </c>
      <c s="36">
        <v>6</v>
      </c>
      <c s="36">
        <v>322</v>
      </c>
      <c r="E864" s="36" t="s">
        <v>1852</v>
      </c>
      <c r="H864" s="98">
        <f>IF('Раздел 6'!F26+'Раздел 6'!F27&lt;='Раздел 6'!F25,0,1)</f>
        <v>0</v>
      </c>
    </row>
    <row r="865" spans="1:8" ht="12.75">
      <c r="A865" s="98" t="s">
        <v>15</v>
      </c>
      <c s="36">
        <v>6</v>
      </c>
      <c s="36">
        <v>323</v>
      </c>
      <c r="E865" s="36" t="s">
        <v>1853</v>
      </c>
      <c r="H865" s="98">
        <f>IF('Раздел 6'!G26+'Раздел 6'!G27&lt;='Раздел 6'!G25,0,1)</f>
        <v>0</v>
      </c>
    </row>
    <row r="866" spans="1:8" ht="12.75">
      <c r="A866" s="98" t="s">
        <v>15</v>
      </c>
      <c s="36">
        <v>6</v>
      </c>
      <c s="36">
        <v>324</v>
      </c>
      <c r="E866" s="36" t="s">
        <v>1854</v>
      </c>
      <c r="H866" s="98">
        <f>IF('Раздел 6'!H26+'Раздел 6'!H27&lt;='Раздел 6'!H25,0,1)</f>
        <v>0</v>
      </c>
    </row>
    <row r="867" spans="1:8" ht="12.75">
      <c r="A867" s="98" t="s">
        <v>15</v>
      </c>
      <c s="36">
        <v>6</v>
      </c>
      <c s="36">
        <v>325</v>
      </c>
      <c r="E867" s="36" t="s">
        <v>1855</v>
      </c>
      <c r="H867" s="98">
        <f>IF('Раздел 6'!I26+'Раздел 6'!I27&lt;='Раздел 6'!I25,0,1)</f>
        <v>0</v>
      </c>
    </row>
    <row r="868" spans="1:8" ht="12.75">
      <c r="A868" s="98" t="s">
        <v>15</v>
      </c>
      <c s="36">
        <v>6</v>
      </c>
      <c s="36">
        <v>326</v>
      </c>
      <c r="E868" s="36" t="s">
        <v>1856</v>
      </c>
      <c r="H868" s="98">
        <f>IF('Раздел 6'!J26+'Раздел 6'!J27&lt;='Раздел 6'!J25,0,1)</f>
        <v>0</v>
      </c>
    </row>
    <row r="869" spans="1:8" ht="12.75">
      <c r="A869" s="98" t="s">
        <v>15</v>
      </c>
      <c s="36">
        <v>6</v>
      </c>
      <c s="36">
        <v>327</v>
      </c>
      <c r="E869" s="36" t="s">
        <v>1857</v>
      </c>
      <c r="H869" s="98">
        <f>IF('Раздел 6'!K26+'Раздел 6'!K27&lt;='Раздел 6'!K25,0,1)</f>
        <v>0</v>
      </c>
    </row>
    <row r="870" spans="1:8" ht="12.75">
      <c r="A870" s="98" t="s">
        <v>15</v>
      </c>
      <c s="36">
        <v>6</v>
      </c>
      <c s="36">
        <v>328</v>
      </c>
      <c r="E870" s="36" t="s">
        <v>1858</v>
      </c>
      <c r="H870" s="98">
        <f>IF('Раздел 6'!L26+'Раздел 6'!L27&lt;='Раздел 6'!L25,0,1)</f>
        <v>0</v>
      </c>
    </row>
    <row r="871" spans="1:8" ht="12.75">
      <c r="A871" s="98" t="s">
        <v>15</v>
      </c>
      <c s="36">
        <v>6</v>
      </c>
      <c s="36">
        <v>329</v>
      </c>
      <c r="E871" s="36" t="s">
        <v>1859</v>
      </c>
      <c r="H871" s="98">
        <f>IF('Раздел 6'!M26+'Раздел 6'!M27&lt;='Раздел 6'!M25,0,1)</f>
        <v>0</v>
      </c>
    </row>
    <row r="872" spans="1:8" ht="12.75">
      <c r="A872" s="98" t="s">
        <v>15</v>
      </c>
      <c s="36">
        <v>6</v>
      </c>
      <c s="36">
        <v>330</v>
      </c>
      <c r="E872" s="36" t="s">
        <v>1860</v>
      </c>
      <c r="H872" s="98">
        <f>IF('Раздел 6'!N26+'Раздел 6'!N27&lt;='Раздел 6'!N25,0,1)</f>
        <v>0</v>
      </c>
    </row>
    <row r="873" spans="1:8" ht="12.75">
      <c r="A873" s="98" t="s">
        <v>15</v>
      </c>
      <c s="36">
        <v>6</v>
      </c>
      <c s="36">
        <v>331</v>
      </c>
      <c r="E873" s="36" t="s">
        <v>1861</v>
      </c>
      <c r="H873" s="98">
        <f>IF('Раздел 6'!D26&lt;='Раздел 6'!D25,0,1)</f>
        <v>0</v>
      </c>
    </row>
    <row r="874" spans="1:8" ht="12.75">
      <c r="A874" s="98" t="s">
        <v>15</v>
      </c>
      <c s="36">
        <v>6</v>
      </c>
      <c s="36">
        <v>332</v>
      </c>
      <c r="E874" s="36" t="s">
        <v>1862</v>
      </c>
      <c r="H874" s="98">
        <f>IF('Раздел 6'!E26&lt;='Раздел 6'!E25,0,1)</f>
        <v>0</v>
      </c>
    </row>
    <row r="875" spans="1:8" ht="12.75">
      <c r="A875" s="98" t="s">
        <v>15</v>
      </c>
      <c s="36">
        <v>6</v>
      </c>
      <c s="36">
        <v>333</v>
      </c>
      <c r="E875" s="36" t="s">
        <v>1863</v>
      </c>
      <c r="H875" s="98">
        <f>IF('Раздел 6'!F26&lt;='Раздел 6'!F25,0,1)</f>
        <v>0</v>
      </c>
    </row>
    <row r="876" spans="1:8" ht="12.75">
      <c r="A876" s="98" t="s">
        <v>15</v>
      </c>
      <c s="36">
        <v>6</v>
      </c>
      <c s="36">
        <v>334</v>
      </c>
      <c r="E876" s="36" t="s">
        <v>1864</v>
      </c>
      <c r="H876" s="98">
        <f>IF('Раздел 6'!G26&lt;='Раздел 6'!G25,0,1)</f>
        <v>0</v>
      </c>
    </row>
    <row r="877" spans="1:8" ht="12.75">
      <c r="A877" s="98" t="s">
        <v>15</v>
      </c>
      <c s="36">
        <v>6</v>
      </c>
      <c s="36">
        <v>335</v>
      </c>
      <c r="E877" s="36" t="s">
        <v>1865</v>
      </c>
      <c r="H877" s="98">
        <f>IF('Раздел 6'!H26&lt;='Раздел 6'!H25,0,1)</f>
        <v>0</v>
      </c>
    </row>
    <row r="878" spans="1:8" ht="12.75">
      <c r="A878" s="98" t="s">
        <v>15</v>
      </c>
      <c s="36">
        <v>6</v>
      </c>
      <c s="36">
        <v>336</v>
      </c>
      <c r="E878" s="36" t="s">
        <v>1866</v>
      </c>
      <c r="H878" s="98">
        <f>IF('Раздел 6'!I26&lt;='Раздел 6'!I25,0,1)</f>
        <v>0</v>
      </c>
    </row>
    <row r="879" spans="1:8" ht="12.75">
      <c r="A879" s="98" t="s">
        <v>15</v>
      </c>
      <c s="36">
        <v>6</v>
      </c>
      <c s="36">
        <v>337</v>
      </c>
      <c r="E879" s="36" t="s">
        <v>1867</v>
      </c>
      <c r="H879" s="98">
        <f>IF('Раздел 6'!J26&lt;='Раздел 6'!J25,0,1)</f>
        <v>0</v>
      </c>
    </row>
    <row r="880" spans="1:8" ht="12.75">
      <c r="A880" s="98" t="s">
        <v>15</v>
      </c>
      <c s="36">
        <v>6</v>
      </c>
      <c s="36">
        <v>338</v>
      </c>
      <c r="E880" s="36" t="s">
        <v>1868</v>
      </c>
      <c r="H880" s="98">
        <f>IF('Раздел 6'!K26&lt;='Раздел 6'!K25,0,1)</f>
        <v>0</v>
      </c>
    </row>
    <row r="881" spans="1:8" ht="12.75">
      <c r="A881" s="98" t="s">
        <v>15</v>
      </c>
      <c s="36">
        <v>6</v>
      </c>
      <c s="36">
        <v>339</v>
      </c>
      <c r="E881" s="36" t="s">
        <v>1869</v>
      </c>
      <c r="H881" s="98">
        <f>IF('Раздел 6'!L26&lt;='Раздел 6'!L25,0,1)</f>
        <v>0</v>
      </c>
    </row>
    <row r="882" spans="1:8" ht="12.75">
      <c r="A882" s="98" t="s">
        <v>15</v>
      </c>
      <c s="36">
        <v>6</v>
      </c>
      <c s="36">
        <v>340</v>
      </c>
      <c r="E882" s="36" t="s">
        <v>1870</v>
      </c>
      <c r="H882" s="98">
        <f>IF('Раздел 6'!M26&lt;='Раздел 6'!M25,0,1)</f>
        <v>0</v>
      </c>
    </row>
    <row r="883" spans="1:8" ht="12.75">
      <c r="A883" s="98" t="s">
        <v>15</v>
      </c>
      <c s="36">
        <v>6</v>
      </c>
      <c s="36">
        <v>341</v>
      </c>
      <c r="E883" s="36" t="s">
        <v>1871</v>
      </c>
      <c r="H883" s="98">
        <f>IF('Раздел 6'!N26&lt;='Раздел 6'!N25,0,1)</f>
        <v>0</v>
      </c>
    </row>
    <row r="884" spans="1:8" ht="12.75">
      <c r="A884" s="98" t="s">
        <v>15</v>
      </c>
      <c s="36">
        <v>6</v>
      </c>
      <c s="36">
        <v>342</v>
      </c>
      <c r="E884" s="36" t="s">
        <v>1872</v>
      </c>
      <c r="H884" s="98">
        <f>IF('Раздел 6'!D27&lt;='Раздел 6'!D25,0,1)</f>
        <v>0</v>
      </c>
    </row>
    <row r="885" spans="1:8" ht="12.75">
      <c r="A885" s="98" t="s">
        <v>15</v>
      </c>
      <c s="36">
        <v>6</v>
      </c>
      <c s="36">
        <v>343</v>
      </c>
      <c r="E885" s="36" t="s">
        <v>1873</v>
      </c>
      <c r="H885" s="98">
        <f>IF('Раздел 6'!E27&lt;='Раздел 6'!E25,0,1)</f>
        <v>0</v>
      </c>
    </row>
    <row r="886" spans="1:8" ht="12.75">
      <c r="A886" s="98" t="s">
        <v>15</v>
      </c>
      <c s="36">
        <v>6</v>
      </c>
      <c s="36">
        <v>344</v>
      </c>
      <c r="E886" s="36" t="s">
        <v>1874</v>
      </c>
      <c r="H886" s="98">
        <f>IF('Раздел 6'!F27&lt;='Раздел 6'!F25,0,1)</f>
        <v>0</v>
      </c>
    </row>
    <row r="887" spans="1:8" ht="12.75">
      <c r="A887" s="98" t="s">
        <v>15</v>
      </c>
      <c s="36">
        <v>6</v>
      </c>
      <c s="36">
        <v>345</v>
      </c>
      <c r="E887" s="36" t="s">
        <v>1875</v>
      </c>
      <c r="H887" s="98">
        <f>IF('Раздел 6'!G27&lt;='Раздел 6'!G25,0,1)</f>
        <v>0</v>
      </c>
    </row>
    <row r="888" spans="1:8" ht="12.75">
      <c r="A888" s="98" t="s">
        <v>15</v>
      </c>
      <c s="36">
        <v>6</v>
      </c>
      <c s="36">
        <v>346</v>
      </c>
      <c r="E888" s="36" t="s">
        <v>1876</v>
      </c>
      <c r="H888" s="98">
        <f>IF('Раздел 6'!H27&lt;='Раздел 6'!H25,0,1)</f>
        <v>0</v>
      </c>
    </row>
    <row r="889" spans="1:8" ht="12.75">
      <c r="A889" s="98" t="s">
        <v>15</v>
      </c>
      <c s="36">
        <v>6</v>
      </c>
      <c s="36">
        <v>347</v>
      </c>
      <c r="E889" s="36" t="s">
        <v>1877</v>
      </c>
      <c r="H889" s="98">
        <f>IF('Раздел 6'!I27&lt;='Раздел 6'!I25,0,1)</f>
        <v>0</v>
      </c>
    </row>
    <row r="890" spans="1:8" ht="12.75">
      <c r="A890" s="98" t="s">
        <v>15</v>
      </c>
      <c s="36">
        <v>6</v>
      </c>
      <c s="36">
        <v>348</v>
      </c>
      <c r="E890" s="36" t="s">
        <v>1878</v>
      </c>
      <c r="H890" s="98">
        <f>IF('Раздел 6'!J27&lt;='Раздел 6'!J25,0,1)</f>
        <v>0</v>
      </c>
    </row>
    <row r="891" spans="1:8" ht="12.75">
      <c r="A891" s="98" t="s">
        <v>15</v>
      </c>
      <c s="36">
        <v>6</v>
      </c>
      <c s="36">
        <v>349</v>
      </c>
      <c r="E891" s="36" t="s">
        <v>1879</v>
      </c>
      <c r="H891" s="98">
        <f>IF('Раздел 6'!K27&lt;='Раздел 6'!K25,0,1)</f>
        <v>0</v>
      </c>
    </row>
    <row r="892" spans="1:8" ht="12.75">
      <c r="A892" s="98" t="s">
        <v>15</v>
      </c>
      <c s="36">
        <v>6</v>
      </c>
      <c s="36">
        <v>350</v>
      </c>
      <c r="E892" s="36" t="s">
        <v>1880</v>
      </c>
      <c r="H892" s="98">
        <f>IF('Раздел 6'!L27&lt;='Раздел 6'!L25,0,1)</f>
        <v>0</v>
      </c>
    </row>
    <row r="893" spans="1:8" ht="12.75">
      <c r="A893" s="98" t="s">
        <v>15</v>
      </c>
      <c s="36">
        <v>6</v>
      </c>
      <c s="36">
        <v>351</v>
      </c>
      <c r="E893" s="36" t="s">
        <v>1881</v>
      </c>
      <c r="H893" s="98">
        <f>IF('Раздел 6'!M27&lt;='Раздел 6'!M25,0,1)</f>
        <v>0</v>
      </c>
    </row>
    <row r="894" spans="1:8" ht="12.75">
      <c r="A894" s="98" t="s">
        <v>15</v>
      </c>
      <c s="36">
        <v>6</v>
      </c>
      <c s="36">
        <v>352</v>
      </c>
      <c r="E894" s="36" t="s">
        <v>1882</v>
      </c>
      <c r="H894" s="98">
        <f>IF('Раздел 6'!N27&lt;='Раздел 6'!N25,0,1)</f>
        <v>0</v>
      </c>
    </row>
    <row r="895" spans="1:14" ht="12.75">
      <c r="A895" s="98" t="s">
        <v>15</v>
      </c>
      <c s="36">
        <v>6</v>
      </c>
      <c s="36">
        <v>353</v>
      </c>
      <c r="E895" s="36" t="s">
        <v>2984</v>
      </c>
      <c r="H895" s="36">
        <f>IF(OR(AND('Раздел 4'!D5&gt;0,'Раздел 6'!D5&gt;0),AND('Раздел 4'!D5=0,'Раздел 6'!D5=0)),0,1)</f>
        <v>0</v>
      </c>
      <c r="N895" s="180"/>
    </row>
    <row r="896" spans="1:8" ht="12.75">
      <c r="A896" s="98" t="s">
        <v>15</v>
      </c>
      <c s="36">
        <v>6</v>
      </c>
      <c s="36">
        <v>354</v>
      </c>
      <c r="E896" s="36" t="s">
        <v>2985</v>
      </c>
      <c r="H896" s="36">
        <f>IF(OR(AND('Раздел 4'!D6&gt;0,'Раздел 6'!D6&gt;0),AND('Раздел 4'!D6=0,'Раздел 6'!D6=0)),0,1)</f>
        <v>0</v>
      </c>
    </row>
    <row r="897" spans="1:8" ht="12.75">
      <c r="A897" s="98" t="s">
        <v>15</v>
      </c>
      <c s="36">
        <v>6</v>
      </c>
      <c s="36">
        <v>355</v>
      </c>
      <c r="E897" s="36" t="s">
        <v>2986</v>
      </c>
      <c r="H897" s="36">
        <f>IF(OR(AND('Раздел 4'!D7&gt;0,'Раздел 6'!D7&gt;0),AND('Раздел 4'!D7=0,'Раздел 6'!D7=0)),0,1)</f>
        <v>0</v>
      </c>
    </row>
    <row r="898" spans="1:8" ht="12.75">
      <c r="A898" s="98" t="s">
        <v>15</v>
      </c>
      <c s="36">
        <v>6</v>
      </c>
      <c s="36">
        <v>356</v>
      </c>
      <c r="E898" s="36" t="s">
        <v>2987</v>
      </c>
      <c r="H898" s="36">
        <f>IF(OR(AND('Раздел 4'!D8&gt;0,'Раздел 6'!D8&gt;0),AND('Раздел 4'!D8=0,'Раздел 6'!D8=0)),0,1)</f>
        <v>0</v>
      </c>
    </row>
    <row r="899" spans="1:8" ht="12.75">
      <c r="A899" s="98" t="s">
        <v>15</v>
      </c>
      <c s="36">
        <v>6</v>
      </c>
      <c s="36">
        <v>357</v>
      </c>
      <c r="E899" s="36" t="s">
        <v>2988</v>
      </c>
      <c r="H899" s="36">
        <f>IF(OR(AND('Раздел 4'!D9&gt;0,'Раздел 6'!D9&gt;0),AND('Раздел 4'!D9=0,'Раздел 6'!D9=0)),0,1)</f>
        <v>0</v>
      </c>
    </row>
    <row r="900" spans="1:8" ht="12.75">
      <c r="A900" s="98" t="s">
        <v>15</v>
      </c>
      <c s="36">
        <v>6</v>
      </c>
      <c s="36">
        <v>358</v>
      </c>
      <c r="E900" s="36" t="s">
        <v>2989</v>
      </c>
      <c r="H900" s="36">
        <f>IF(OR(AND('Раздел 4'!D10&gt;0,'Раздел 6'!D10&gt;0),AND('Раздел 4'!D10=0,'Раздел 6'!D10=0)),0,1)</f>
        <v>0</v>
      </c>
    </row>
    <row r="901" spans="1:8" ht="12.75">
      <c r="A901" s="98" t="s">
        <v>15</v>
      </c>
      <c s="36">
        <v>6</v>
      </c>
      <c s="36">
        <v>359</v>
      </c>
      <c r="E901" s="36" t="s">
        <v>2990</v>
      </c>
      <c r="H901" s="36">
        <f>IF(OR(AND('Раздел 4'!D11&gt;0,'Раздел 6'!D11&gt;0),AND('Раздел 4'!D11=0,'Раздел 6'!D11=0)),0,1)</f>
        <v>0</v>
      </c>
    </row>
    <row r="902" spans="1:8" ht="12.75">
      <c r="A902" s="98" t="s">
        <v>15</v>
      </c>
      <c s="36">
        <v>6</v>
      </c>
      <c s="36">
        <v>360</v>
      </c>
      <c r="E902" s="36" t="s">
        <v>2991</v>
      </c>
      <c r="H902" s="36">
        <f>IF(OR(AND('Раздел 4'!D12&gt;0,'Раздел 6'!D12&gt;0),AND('Раздел 4'!D12=0,'Раздел 6'!D12=0)),0,1)</f>
        <v>0</v>
      </c>
    </row>
    <row r="903" spans="1:8" ht="12.75">
      <c r="A903" s="98" t="s">
        <v>15</v>
      </c>
      <c s="36">
        <v>6</v>
      </c>
      <c s="36">
        <v>361</v>
      </c>
      <c r="E903" s="36" t="s">
        <v>2992</v>
      </c>
      <c r="H903" s="36">
        <f>IF(OR(AND('Раздел 4'!D13&gt;0,'Раздел 6'!D13&gt;0),AND('Раздел 4'!D13=0,'Раздел 6'!D13=0)),0,1)</f>
        <v>0</v>
      </c>
    </row>
    <row r="904" spans="1:8" ht="12.75">
      <c r="A904" s="98" t="s">
        <v>15</v>
      </c>
      <c s="36">
        <v>6</v>
      </c>
      <c s="36">
        <v>362</v>
      </c>
      <c r="E904" s="36" t="s">
        <v>2993</v>
      </c>
      <c r="H904" s="36">
        <f>IF(OR(AND('Раздел 4'!D14&gt;0,'Раздел 6'!D14&gt;0),AND('Раздел 4'!D14=0,'Раздел 6'!D14=0)),0,1)</f>
        <v>0</v>
      </c>
    </row>
    <row r="905" spans="1:8" ht="12.75">
      <c r="A905" s="98" t="s">
        <v>15</v>
      </c>
      <c s="36">
        <v>6</v>
      </c>
      <c s="36">
        <v>363</v>
      </c>
      <c r="E905" s="36" t="s">
        <v>2994</v>
      </c>
      <c r="H905" s="36">
        <f>IF(OR(AND('Раздел 4'!D15&gt;0,'Раздел 6'!D15&gt;0),AND('Раздел 4'!D15=0,'Раздел 6'!D15=0)),0,1)</f>
        <v>0</v>
      </c>
    </row>
    <row r="906" spans="1:8" ht="12.75">
      <c r="A906" s="98" t="s">
        <v>15</v>
      </c>
      <c s="36">
        <v>6</v>
      </c>
      <c s="36">
        <v>364</v>
      </c>
      <c r="E906" s="36" t="s">
        <v>2995</v>
      </c>
      <c r="H906" s="36">
        <f>IF(OR(AND('Раздел 4'!D16&gt;0,'Раздел 6'!D16&gt;0),AND('Раздел 4'!D16=0,'Раздел 6'!D16=0)),0,1)</f>
        <v>0</v>
      </c>
    </row>
    <row r="907" spans="1:8" ht="12.75">
      <c r="A907" s="98" t="s">
        <v>15</v>
      </c>
      <c s="36">
        <v>6</v>
      </c>
      <c s="36">
        <v>365</v>
      </c>
      <c r="E907" s="36" t="s">
        <v>2996</v>
      </c>
      <c r="H907" s="36">
        <f>IF(OR(AND('Раздел 4'!D17&gt;0,'Раздел 6'!D17&gt;0),AND('Раздел 4'!D17=0,'Раздел 6'!D17=0)),0,1)</f>
        <v>0</v>
      </c>
    </row>
    <row r="908" spans="1:8" ht="12.75">
      <c r="A908" s="98" t="s">
        <v>15</v>
      </c>
      <c s="36">
        <v>6</v>
      </c>
      <c s="36">
        <v>366</v>
      </c>
      <c r="E908" s="36" t="s">
        <v>2997</v>
      </c>
      <c r="H908" s="36">
        <f>IF(OR(AND('Раздел 4'!D18&gt;0,'Раздел 6'!D18&gt;0),AND('Раздел 4'!D18=0,'Раздел 6'!D18=0)),0,1)</f>
        <v>0</v>
      </c>
    </row>
    <row r="909" spans="1:8" ht="12.75">
      <c r="A909" s="98" t="s">
        <v>15</v>
      </c>
      <c s="36">
        <v>6</v>
      </c>
      <c s="36">
        <v>367</v>
      </c>
      <c r="E909" s="36" t="s">
        <v>2998</v>
      </c>
      <c r="H909" s="36">
        <f>IF(OR(AND('Раздел 4'!D19&gt;0,'Раздел 6'!D19&gt;0),AND('Раздел 4'!D19=0,'Раздел 6'!D19=0)),0,1)</f>
        <v>0</v>
      </c>
    </row>
    <row r="910" spans="1:8" ht="12.75">
      <c r="A910" s="98" t="s">
        <v>15</v>
      </c>
      <c s="36">
        <v>6</v>
      </c>
      <c s="36">
        <v>368</v>
      </c>
      <c r="E910" s="36" t="s">
        <v>2999</v>
      </c>
      <c r="H910" s="36">
        <f>IF(OR(AND('Раздел 4'!D20&gt;0,'Раздел 6'!D20&gt;0),AND('Раздел 4'!D20=0,'Раздел 6'!D20=0)),0,1)</f>
        <v>0</v>
      </c>
    </row>
    <row r="911" spans="1:8" ht="12.75">
      <c r="A911" s="98" t="s">
        <v>15</v>
      </c>
      <c s="36">
        <v>6</v>
      </c>
      <c s="36">
        <v>369</v>
      </c>
      <c r="E911" s="36" t="s">
        <v>3000</v>
      </c>
      <c r="H911" s="36">
        <f>IF(OR(AND('Раздел 4'!D21&gt;0,'Раздел 6'!D21&gt;0),AND('Раздел 4'!D21=0,'Раздел 6'!D21=0)),0,1)</f>
        <v>0</v>
      </c>
    </row>
    <row r="912" spans="1:8" ht="12.75">
      <c r="A912" s="98" t="s">
        <v>15</v>
      </c>
      <c s="36">
        <v>6</v>
      </c>
      <c s="36">
        <v>370</v>
      </c>
      <c r="E912" s="36" t="s">
        <v>3001</v>
      </c>
      <c r="H912" s="36">
        <f>IF(OR(AND('Раздел 4'!D22&gt;0,'Раздел 6'!D22&gt;0),AND('Раздел 4'!D22=0,'Раздел 6'!D22=0)),0,1)</f>
        <v>0</v>
      </c>
    </row>
    <row r="913" spans="1:8" ht="12.75">
      <c r="A913" s="98" t="s">
        <v>15</v>
      </c>
      <c s="36">
        <v>6</v>
      </c>
      <c s="36">
        <v>371</v>
      </c>
      <c r="E913" s="36" t="s">
        <v>3002</v>
      </c>
      <c r="H913" s="36">
        <f>IF(OR(AND('Раздел 4'!D23&gt;0,'Раздел 6'!D23&gt;0),AND('Раздел 4'!D23=0,'Раздел 6'!D23=0)),0,1)</f>
        <v>0</v>
      </c>
    </row>
    <row r="914" spans="1:8" ht="12.75">
      <c r="A914" s="98" t="s">
        <v>15</v>
      </c>
      <c s="36">
        <v>6</v>
      </c>
      <c s="36">
        <v>372</v>
      </c>
      <c r="E914" s="36" t="s">
        <v>3003</v>
      </c>
      <c r="H914" s="36">
        <f>IF(OR(AND('Раздел 4'!D24&gt;0,'Раздел 6'!D24&gt;0),AND('Раздел 4'!D24=0,'Раздел 6'!D24=0)),0,1)</f>
        <v>0</v>
      </c>
    </row>
    <row r="915" spans="1:8" ht="12.75">
      <c r="A915" s="98" t="s">
        <v>15</v>
      </c>
      <c s="36">
        <v>6</v>
      </c>
      <c s="36">
        <v>373</v>
      </c>
      <c r="E915" s="36" t="s">
        <v>3004</v>
      </c>
      <c r="H915" s="36">
        <f>IF(OR(AND('Раздел 4'!D25&gt;0,'Раздел 6'!D25&gt;0),AND('Раздел 4'!D25=0,'Раздел 6'!D25=0)),0,1)</f>
        <v>0</v>
      </c>
    </row>
    <row r="916" spans="1:8" ht="12.75">
      <c r="A916" s="98" t="s">
        <v>15</v>
      </c>
      <c s="36">
        <v>6</v>
      </c>
      <c s="36">
        <v>374</v>
      </c>
      <c r="E916" s="36" t="s">
        <v>3005</v>
      </c>
      <c r="H916" s="36">
        <f>IF(OR(AND('Раздел 4'!D26&gt;0,'Раздел 6'!D26&gt;0),AND('Раздел 4'!D26=0,'Раздел 6'!D26=0)),0,1)</f>
        <v>0</v>
      </c>
    </row>
    <row r="917" spans="1:8" ht="12.75">
      <c r="A917" s="98" t="s">
        <v>15</v>
      </c>
      <c s="36">
        <v>6</v>
      </c>
      <c s="36">
        <v>375</v>
      </c>
      <c r="E917" s="36" t="s">
        <v>3006</v>
      </c>
      <c r="H917" s="36">
        <f>IF(OR(AND('Раздел 4'!D27&gt;0,'Раздел 6'!D27&gt;0),AND('Раздел 4'!D27=0,'Раздел 6'!D27=0)),0,1)</f>
        <v>0</v>
      </c>
    </row>
    <row r="918" spans="1:14" ht="12.75">
      <c r="A918" s="98" t="s">
        <v>15</v>
      </c>
      <c s="36">
        <v>6</v>
      </c>
      <c s="36">
        <v>376</v>
      </c>
      <c r="E918" s="36" t="s">
        <v>3007</v>
      </c>
      <c r="H918" s="36">
        <f>IF(OR(AND('Раздел 4'!E5&gt;0,'Раздел 6'!E5&gt;0),AND('Раздел 4'!E5=0,'Раздел 6'!E5=0)),0,1)</f>
        <v>0</v>
      </c>
      <c r="N918" s="180"/>
    </row>
    <row r="919" spans="1:8" ht="12.75">
      <c r="A919" s="98" t="s">
        <v>15</v>
      </c>
      <c s="36">
        <v>6</v>
      </c>
      <c s="36">
        <v>377</v>
      </c>
      <c r="E919" s="36" t="s">
        <v>3008</v>
      </c>
      <c r="H919" s="36">
        <f>IF(OR(AND('Раздел 4'!E6&gt;0,'Раздел 6'!E6&gt;0),AND('Раздел 4'!E6=0,'Раздел 6'!E6=0)),0,1)</f>
        <v>0</v>
      </c>
    </row>
    <row r="920" spans="1:8" ht="12.75">
      <c r="A920" s="98" t="s">
        <v>15</v>
      </c>
      <c s="36">
        <v>6</v>
      </c>
      <c s="36">
        <v>378</v>
      </c>
      <c r="E920" s="36" t="s">
        <v>3009</v>
      </c>
      <c r="H920" s="36">
        <f>IF(OR(AND('Раздел 4'!E7&gt;0,'Раздел 6'!E7&gt;0),AND('Раздел 4'!E7=0,'Раздел 6'!E7=0)),0,1)</f>
        <v>0</v>
      </c>
    </row>
    <row r="921" spans="1:8" ht="12.75">
      <c r="A921" s="98" t="s">
        <v>15</v>
      </c>
      <c s="36">
        <v>6</v>
      </c>
      <c s="36">
        <v>379</v>
      </c>
      <c r="E921" s="36" t="s">
        <v>3010</v>
      </c>
      <c r="H921" s="36">
        <f>IF(OR(AND('Раздел 4'!E8&gt;0,'Раздел 6'!E8&gt;0),AND('Раздел 4'!E8=0,'Раздел 6'!E8=0)),0,1)</f>
        <v>0</v>
      </c>
    </row>
    <row r="922" spans="1:8" ht="12.75">
      <c r="A922" s="98" t="s">
        <v>15</v>
      </c>
      <c s="36">
        <v>6</v>
      </c>
      <c s="36">
        <v>380</v>
      </c>
      <c r="E922" s="36" t="s">
        <v>3011</v>
      </c>
      <c r="H922" s="36">
        <f>IF(OR(AND('Раздел 4'!E9&gt;0,'Раздел 6'!E9&gt;0),AND('Раздел 4'!E9=0,'Раздел 6'!E9=0)),0,1)</f>
        <v>0</v>
      </c>
    </row>
    <row r="923" spans="1:8" ht="12.75">
      <c r="A923" s="98" t="s">
        <v>15</v>
      </c>
      <c s="36">
        <v>6</v>
      </c>
      <c s="36">
        <v>381</v>
      </c>
      <c r="E923" s="36" t="s">
        <v>3012</v>
      </c>
      <c r="H923" s="36">
        <f>IF(OR(AND('Раздел 4'!E10&gt;0,'Раздел 6'!E10&gt;0),AND('Раздел 4'!E10=0,'Раздел 6'!E10=0)),0,1)</f>
        <v>0</v>
      </c>
    </row>
    <row r="924" spans="1:8" ht="12.75">
      <c r="A924" s="98" t="s">
        <v>15</v>
      </c>
      <c s="36">
        <v>6</v>
      </c>
      <c s="36">
        <v>382</v>
      </c>
      <c r="E924" s="36" t="s">
        <v>3013</v>
      </c>
      <c r="H924" s="36">
        <f>IF(OR(AND('Раздел 4'!E11&gt;0,'Раздел 6'!E11&gt;0),AND('Раздел 4'!E11=0,'Раздел 6'!E11=0)),0,1)</f>
        <v>0</v>
      </c>
    </row>
    <row r="925" spans="1:8" ht="12.75">
      <c r="A925" s="98" t="s">
        <v>15</v>
      </c>
      <c s="36">
        <v>6</v>
      </c>
      <c s="36">
        <v>383</v>
      </c>
      <c r="E925" s="36" t="s">
        <v>3014</v>
      </c>
      <c r="H925" s="36">
        <f>IF(OR(AND('Раздел 4'!E12&gt;0,'Раздел 6'!E12&gt;0),AND('Раздел 4'!E12=0,'Раздел 6'!E12=0)),0,1)</f>
        <v>0</v>
      </c>
    </row>
    <row r="926" spans="1:8" ht="12.75">
      <c r="A926" s="98" t="s">
        <v>15</v>
      </c>
      <c s="36">
        <v>6</v>
      </c>
      <c s="36">
        <v>384</v>
      </c>
      <c r="E926" s="36" t="s">
        <v>3015</v>
      </c>
      <c r="H926" s="36">
        <f>IF(OR(AND('Раздел 4'!E13&gt;0,'Раздел 6'!E13&gt;0),AND('Раздел 4'!E13=0,'Раздел 6'!E13=0)),0,1)</f>
        <v>0</v>
      </c>
    </row>
    <row r="927" spans="1:8" ht="12.75">
      <c r="A927" s="98" t="s">
        <v>15</v>
      </c>
      <c s="36">
        <v>6</v>
      </c>
      <c s="36">
        <v>385</v>
      </c>
      <c r="E927" s="36" t="s">
        <v>3016</v>
      </c>
      <c r="H927" s="36">
        <f>IF(OR(AND('Раздел 4'!E14&gt;0,'Раздел 6'!E14&gt;0),AND('Раздел 4'!E14=0,'Раздел 6'!E14=0)),0,1)</f>
        <v>0</v>
      </c>
    </row>
    <row r="928" spans="1:8" ht="12.75">
      <c r="A928" s="98" t="s">
        <v>15</v>
      </c>
      <c s="36">
        <v>6</v>
      </c>
      <c s="36">
        <v>386</v>
      </c>
      <c r="E928" s="36" t="s">
        <v>3017</v>
      </c>
      <c r="H928" s="36">
        <f>IF(OR(AND('Раздел 4'!E15&gt;0,'Раздел 6'!E15&gt;0),AND('Раздел 4'!E15=0,'Раздел 6'!E15=0)),0,1)</f>
        <v>0</v>
      </c>
    </row>
    <row r="929" spans="1:8" ht="12.75">
      <c r="A929" s="98" t="s">
        <v>15</v>
      </c>
      <c s="36">
        <v>6</v>
      </c>
      <c s="36">
        <v>387</v>
      </c>
      <c r="E929" s="36" t="s">
        <v>3018</v>
      </c>
      <c r="H929" s="36">
        <f>IF(OR(AND('Раздел 4'!E16&gt;0,'Раздел 6'!E16&gt;0),AND('Раздел 4'!E16=0,'Раздел 6'!E16=0)),0,1)</f>
        <v>0</v>
      </c>
    </row>
    <row r="930" spans="1:8" ht="12.75">
      <c r="A930" s="98" t="s">
        <v>15</v>
      </c>
      <c s="36">
        <v>6</v>
      </c>
      <c s="36">
        <v>388</v>
      </c>
      <c r="E930" s="36" t="s">
        <v>3019</v>
      </c>
      <c r="H930" s="36">
        <f>IF(OR(AND('Раздел 4'!E17&gt;0,'Раздел 6'!E17&gt;0),AND('Раздел 4'!E17=0,'Раздел 6'!E17=0)),0,1)</f>
        <v>0</v>
      </c>
    </row>
    <row r="931" spans="1:8" ht="12.75">
      <c r="A931" s="98" t="s">
        <v>15</v>
      </c>
      <c s="36">
        <v>6</v>
      </c>
      <c s="36">
        <v>389</v>
      </c>
      <c r="E931" s="36" t="s">
        <v>3020</v>
      </c>
      <c r="H931" s="36">
        <f>IF(OR(AND('Раздел 4'!E18&gt;0,'Раздел 6'!E18&gt;0),AND('Раздел 4'!E18=0,'Раздел 6'!E18=0)),0,1)</f>
        <v>0</v>
      </c>
    </row>
    <row r="932" spans="1:8" ht="12.75">
      <c r="A932" s="98" t="s">
        <v>15</v>
      </c>
      <c s="36">
        <v>6</v>
      </c>
      <c s="36">
        <v>390</v>
      </c>
      <c r="E932" s="36" t="s">
        <v>3021</v>
      </c>
      <c r="H932" s="36">
        <f>IF(OR(AND('Раздел 4'!E19&gt;0,'Раздел 6'!E19&gt;0),AND('Раздел 4'!E19=0,'Раздел 6'!E19=0)),0,1)</f>
        <v>0</v>
      </c>
    </row>
    <row r="933" spans="1:8" ht="12.75">
      <c r="A933" s="98" t="s">
        <v>15</v>
      </c>
      <c s="36">
        <v>6</v>
      </c>
      <c s="36">
        <v>391</v>
      </c>
      <c r="E933" s="36" t="s">
        <v>3022</v>
      </c>
      <c r="H933" s="36">
        <f>IF(OR(AND('Раздел 4'!E20&gt;0,'Раздел 6'!E20&gt;0),AND('Раздел 4'!E20=0,'Раздел 6'!E20=0)),0,1)</f>
        <v>0</v>
      </c>
    </row>
    <row r="934" spans="1:8" ht="12.75">
      <c r="A934" s="98" t="s">
        <v>15</v>
      </c>
      <c s="36">
        <v>6</v>
      </c>
      <c s="36">
        <v>392</v>
      </c>
      <c r="E934" s="36" t="s">
        <v>3023</v>
      </c>
      <c r="H934" s="36">
        <f>IF(OR(AND('Раздел 4'!E21&gt;0,'Раздел 6'!E21&gt;0),AND('Раздел 4'!E21=0,'Раздел 6'!E21=0)),0,1)</f>
        <v>0</v>
      </c>
    </row>
    <row r="935" spans="1:8" ht="12.75">
      <c r="A935" s="98" t="s">
        <v>15</v>
      </c>
      <c s="36">
        <v>6</v>
      </c>
      <c s="36">
        <v>393</v>
      </c>
      <c r="E935" s="36" t="s">
        <v>3024</v>
      </c>
      <c r="H935" s="36">
        <f>IF(OR(AND('Раздел 4'!E22&gt;0,'Раздел 6'!E22&gt;0),AND('Раздел 4'!E22=0,'Раздел 6'!E22=0)),0,1)</f>
        <v>0</v>
      </c>
    </row>
    <row r="936" spans="1:8" ht="12.75">
      <c r="A936" s="98" t="s">
        <v>15</v>
      </c>
      <c s="36">
        <v>6</v>
      </c>
      <c s="36">
        <v>394</v>
      </c>
      <c r="E936" s="36" t="s">
        <v>3025</v>
      </c>
      <c r="H936" s="36">
        <f>IF(OR(AND('Раздел 4'!E23&gt;0,'Раздел 6'!E23&gt;0),AND('Раздел 4'!E23=0,'Раздел 6'!E23=0)),0,1)</f>
        <v>0</v>
      </c>
    </row>
    <row r="937" spans="1:8" ht="12.75">
      <c r="A937" s="98" t="s">
        <v>15</v>
      </c>
      <c s="36">
        <v>6</v>
      </c>
      <c s="36">
        <v>395</v>
      </c>
      <c r="E937" s="36" t="s">
        <v>3026</v>
      </c>
      <c r="H937" s="36">
        <f>IF(OR(AND('Раздел 4'!E24&gt;0,'Раздел 6'!E24&gt;0),AND('Раздел 4'!E24=0,'Раздел 6'!E24=0)),0,1)</f>
        <v>0</v>
      </c>
    </row>
    <row r="938" spans="1:8" ht="12.75">
      <c r="A938" s="98" t="s">
        <v>15</v>
      </c>
      <c s="36">
        <v>6</v>
      </c>
      <c s="36">
        <v>396</v>
      </c>
      <c r="E938" s="36" t="s">
        <v>3027</v>
      </c>
      <c r="H938" s="36">
        <f>IF(OR(AND('Раздел 4'!E25&gt;0,'Раздел 6'!E25&gt;0),AND('Раздел 4'!E25=0,'Раздел 6'!E25=0)),0,1)</f>
        <v>0</v>
      </c>
    </row>
    <row r="939" spans="1:8" ht="12.75">
      <c r="A939" s="98" t="s">
        <v>15</v>
      </c>
      <c s="36">
        <v>6</v>
      </c>
      <c s="36">
        <v>397</v>
      </c>
      <c r="E939" s="36" t="s">
        <v>3028</v>
      </c>
      <c r="H939" s="36">
        <f>IF(OR(AND('Раздел 4'!E26&gt;0,'Раздел 6'!E26&gt;0),AND('Раздел 4'!E26=0,'Раздел 6'!E26=0)),0,1)</f>
        <v>0</v>
      </c>
    </row>
    <row r="940" spans="1:8" ht="12.75">
      <c r="A940" s="98" t="s">
        <v>15</v>
      </c>
      <c s="36">
        <v>6</v>
      </c>
      <c s="36">
        <v>398</v>
      </c>
      <c r="E940" s="36" t="s">
        <v>3029</v>
      </c>
      <c r="H940" s="36">
        <f>IF(OR(AND('Раздел 4'!E27&gt;0,'Раздел 6'!E27&gt;0),AND('Раздел 4'!E27=0,'Раздел 6'!E27=0)),0,1)</f>
        <v>0</v>
      </c>
    </row>
    <row r="941" spans="1:14" ht="12.75">
      <c r="A941" s="98" t="s">
        <v>15</v>
      </c>
      <c s="36">
        <v>6</v>
      </c>
      <c s="36">
        <v>399</v>
      </c>
      <c r="E941" s="36" t="s">
        <v>3030</v>
      </c>
      <c r="H941" s="36">
        <f>IF(OR(AND('Раздел 4'!F5&gt;0,'Раздел 6'!F5&gt;0),AND('Раздел 4'!F5=0,'Раздел 6'!F5=0)),0,1)</f>
        <v>0</v>
      </c>
      <c r="N941" s="180"/>
    </row>
    <row r="942" spans="1:8" ht="12.75">
      <c r="A942" s="98" t="s">
        <v>15</v>
      </c>
      <c s="36">
        <v>6</v>
      </c>
      <c s="36">
        <v>400</v>
      </c>
      <c r="E942" s="36" t="s">
        <v>3031</v>
      </c>
      <c r="H942" s="36">
        <f>IF(OR(AND('Раздел 4'!F6&gt;0,'Раздел 6'!F6&gt;0),AND('Раздел 4'!F6=0,'Раздел 6'!F6=0)),0,1)</f>
        <v>0</v>
      </c>
    </row>
    <row r="943" spans="1:8" ht="12.75">
      <c r="A943" s="98" t="s">
        <v>15</v>
      </c>
      <c s="36">
        <v>6</v>
      </c>
      <c s="36">
        <v>401</v>
      </c>
      <c r="E943" s="36" t="s">
        <v>3032</v>
      </c>
      <c r="H943" s="36">
        <f>IF(OR(AND('Раздел 4'!F7&gt;0,'Раздел 6'!F7&gt;0),AND('Раздел 4'!F7=0,'Раздел 6'!F7=0)),0,1)</f>
        <v>0</v>
      </c>
    </row>
    <row r="944" spans="1:8" ht="12.75">
      <c r="A944" s="98" t="s">
        <v>15</v>
      </c>
      <c s="36">
        <v>6</v>
      </c>
      <c s="36">
        <v>402</v>
      </c>
      <c r="E944" s="36" t="s">
        <v>3033</v>
      </c>
      <c r="H944" s="36">
        <f>IF(OR(AND('Раздел 4'!F8&gt;0,'Раздел 6'!F8&gt;0),AND('Раздел 4'!F8=0,'Раздел 6'!F8=0)),0,1)</f>
        <v>0</v>
      </c>
    </row>
    <row r="945" spans="1:8" ht="12.75">
      <c r="A945" s="98" t="s">
        <v>15</v>
      </c>
      <c s="36">
        <v>6</v>
      </c>
      <c s="36">
        <v>403</v>
      </c>
      <c r="E945" s="36" t="s">
        <v>3034</v>
      </c>
      <c r="H945" s="36">
        <f>IF(OR(AND('Раздел 4'!F9&gt;0,'Раздел 6'!F9&gt;0),AND('Раздел 4'!F9=0,'Раздел 6'!F9=0)),0,1)</f>
        <v>0</v>
      </c>
    </row>
    <row r="946" spans="1:8" ht="12.75">
      <c r="A946" s="98" t="s">
        <v>15</v>
      </c>
      <c s="36">
        <v>6</v>
      </c>
      <c s="36">
        <v>404</v>
      </c>
      <c r="E946" s="36" t="s">
        <v>3035</v>
      </c>
      <c r="H946" s="36">
        <f>IF(OR(AND('Раздел 4'!F10&gt;0,'Раздел 6'!F10&gt;0),AND('Раздел 4'!F10=0,'Раздел 6'!F10=0)),0,1)</f>
        <v>0</v>
      </c>
    </row>
    <row r="947" spans="1:8" ht="12.75">
      <c r="A947" s="98" t="s">
        <v>15</v>
      </c>
      <c s="36">
        <v>6</v>
      </c>
      <c s="36">
        <v>405</v>
      </c>
      <c r="E947" s="36" t="s">
        <v>3036</v>
      </c>
      <c r="H947" s="36">
        <f>IF(OR(AND('Раздел 4'!F11&gt;0,'Раздел 6'!F11&gt;0),AND('Раздел 4'!F11=0,'Раздел 6'!F11=0)),0,1)</f>
        <v>0</v>
      </c>
    </row>
    <row r="948" spans="1:8" ht="12.75">
      <c r="A948" s="98" t="s">
        <v>15</v>
      </c>
      <c s="36">
        <v>6</v>
      </c>
      <c s="36">
        <v>406</v>
      </c>
      <c r="E948" s="36" t="s">
        <v>3037</v>
      </c>
      <c r="H948" s="36">
        <f>IF(OR(AND('Раздел 4'!F12&gt;0,'Раздел 6'!F12&gt;0),AND('Раздел 4'!F12=0,'Раздел 6'!F12=0)),0,1)</f>
        <v>0</v>
      </c>
    </row>
    <row r="949" spans="1:8" ht="12.75">
      <c r="A949" s="98" t="s">
        <v>15</v>
      </c>
      <c s="36">
        <v>6</v>
      </c>
      <c s="36">
        <v>407</v>
      </c>
      <c r="E949" s="36" t="s">
        <v>3038</v>
      </c>
      <c r="H949" s="36">
        <f>IF(OR(AND('Раздел 4'!F13&gt;0,'Раздел 6'!F13&gt;0),AND('Раздел 4'!F13=0,'Раздел 6'!F13=0)),0,1)</f>
        <v>0</v>
      </c>
    </row>
    <row r="950" spans="1:8" ht="12.75">
      <c r="A950" s="98" t="s">
        <v>15</v>
      </c>
      <c s="36">
        <v>6</v>
      </c>
      <c s="36">
        <v>408</v>
      </c>
      <c r="E950" s="36" t="s">
        <v>3039</v>
      </c>
      <c r="H950" s="36">
        <f>IF(OR(AND('Раздел 4'!F14&gt;0,'Раздел 6'!F14&gt;0),AND('Раздел 4'!F14=0,'Раздел 6'!F14=0)),0,1)</f>
        <v>0</v>
      </c>
    </row>
    <row r="951" spans="1:8" ht="12.75">
      <c r="A951" s="98" t="s">
        <v>15</v>
      </c>
      <c s="36">
        <v>6</v>
      </c>
      <c s="36">
        <v>409</v>
      </c>
      <c r="E951" s="36" t="s">
        <v>3040</v>
      </c>
      <c r="H951" s="36">
        <f>IF(OR(AND('Раздел 4'!F15&gt;0,'Раздел 6'!F15&gt;0),AND('Раздел 4'!F15=0,'Раздел 6'!F15=0)),0,1)</f>
        <v>0</v>
      </c>
    </row>
    <row r="952" spans="1:8" ht="12.75">
      <c r="A952" s="98" t="s">
        <v>15</v>
      </c>
      <c s="36">
        <v>6</v>
      </c>
      <c s="36">
        <v>410</v>
      </c>
      <c r="E952" s="36" t="s">
        <v>3041</v>
      </c>
      <c r="H952" s="36">
        <f>IF(OR(AND('Раздел 4'!F16&gt;0,'Раздел 6'!F16&gt;0),AND('Раздел 4'!F16=0,'Раздел 6'!F16=0)),0,1)</f>
        <v>0</v>
      </c>
    </row>
    <row r="953" spans="1:8" ht="12.75">
      <c r="A953" s="98" t="s">
        <v>15</v>
      </c>
      <c s="36">
        <v>6</v>
      </c>
      <c s="36">
        <v>411</v>
      </c>
      <c r="E953" s="36" t="s">
        <v>3042</v>
      </c>
      <c r="H953" s="36">
        <f>IF(OR(AND('Раздел 4'!F17&gt;0,'Раздел 6'!F17&gt;0),AND('Раздел 4'!F17=0,'Раздел 6'!F17=0)),0,1)</f>
        <v>0</v>
      </c>
    </row>
    <row r="954" spans="1:8" ht="12.75">
      <c r="A954" s="98" t="s">
        <v>15</v>
      </c>
      <c s="36">
        <v>6</v>
      </c>
      <c s="36">
        <v>412</v>
      </c>
      <c r="E954" s="36" t="s">
        <v>3043</v>
      </c>
      <c r="H954" s="36">
        <f>IF(OR(AND('Раздел 4'!F18&gt;0,'Раздел 6'!F18&gt;0),AND('Раздел 4'!F18=0,'Раздел 6'!F18=0)),0,1)</f>
        <v>0</v>
      </c>
    </row>
    <row r="955" spans="1:8" ht="12.75">
      <c r="A955" s="98" t="s">
        <v>15</v>
      </c>
      <c s="36">
        <v>6</v>
      </c>
      <c s="36">
        <v>413</v>
      </c>
      <c r="E955" s="36" t="s">
        <v>3044</v>
      </c>
      <c r="H955" s="36">
        <f>IF(OR(AND('Раздел 4'!F19&gt;0,'Раздел 6'!F19&gt;0),AND('Раздел 4'!F19=0,'Раздел 6'!F19=0)),0,1)</f>
        <v>0</v>
      </c>
    </row>
    <row r="956" spans="1:8" ht="12.75">
      <c r="A956" s="98" t="s">
        <v>15</v>
      </c>
      <c s="36">
        <v>6</v>
      </c>
      <c s="36">
        <v>414</v>
      </c>
      <c r="E956" s="36" t="s">
        <v>3045</v>
      </c>
      <c r="H956" s="36">
        <f>IF(OR(AND('Раздел 4'!F20&gt;0,'Раздел 6'!F20&gt;0),AND('Раздел 4'!F20=0,'Раздел 6'!F20=0)),0,1)</f>
        <v>0</v>
      </c>
    </row>
    <row r="957" spans="1:8" ht="12.75">
      <c r="A957" s="98" t="s">
        <v>15</v>
      </c>
      <c s="36">
        <v>6</v>
      </c>
      <c s="36">
        <v>415</v>
      </c>
      <c r="E957" s="36" t="s">
        <v>3046</v>
      </c>
      <c r="H957" s="36">
        <f>IF(OR(AND('Раздел 4'!F21&gt;0,'Раздел 6'!F21&gt;0),AND('Раздел 4'!F21=0,'Раздел 6'!F21=0)),0,1)</f>
        <v>0</v>
      </c>
    </row>
    <row r="958" spans="1:8" ht="12.75">
      <c r="A958" s="98" t="s">
        <v>15</v>
      </c>
      <c s="36">
        <v>6</v>
      </c>
      <c s="36">
        <v>416</v>
      </c>
      <c r="E958" s="36" t="s">
        <v>3047</v>
      </c>
      <c r="H958" s="36">
        <f>IF(OR(AND('Раздел 4'!F22&gt;0,'Раздел 6'!F22&gt;0),AND('Раздел 4'!F22=0,'Раздел 6'!F22=0)),0,1)</f>
        <v>0</v>
      </c>
    </row>
    <row r="959" spans="1:8" ht="12.75">
      <c r="A959" s="98" t="s">
        <v>15</v>
      </c>
      <c s="36">
        <v>6</v>
      </c>
      <c s="36">
        <v>417</v>
      </c>
      <c r="E959" s="36" t="s">
        <v>3048</v>
      </c>
      <c r="H959" s="36">
        <f>IF(OR(AND('Раздел 4'!F23&gt;0,'Раздел 6'!F23&gt;0),AND('Раздел 4'!F23=0,'Раздел 6'!F23=0)),0,1)</f>
        <v>0</v>
      </c>
    </row>
    <row r="960" spans="1:8" ht="12.75">
      <c r="A960" s="98" t="s">
        <v>15</v>
      </c>
      <c s="36">
        <v>6</v>
      </c>
      <c s="36">
        <v>418</v>
      </c>
      <c r="E960" s="36" t="s">
        <v>3049</v>
      </c>
      <c r="H960" s="36">
        <f>IF(OR(AND('Раздел 4'!F24&gt;0,'Раздел 6'!F24&gt;0),AND('Раздел 4'!F24=0,'Раздел 6'!F24=0)),0,1)</f>
        <v>0</v>
      </c>
    </row>
    <row r="961" spans="1:8" ht="12.75">
      <c r="A961" s="98" t="s">
        <v>15</v>
      </c>
      <c s="36">
        <v>6</v>
      </c>
      <c s="36">
        <v>419</v>
      </c>
      <c r="E961" s="36" t="s">
        <v>3050</v>
      </c>
      <c r="H961" s="36">
        <f>IF(OR(AND('Раздел 4'!F25&gt;0,'Раздел 6'!F25&gt;0),AND('Раздел 4'!F25=0,'Раздел 6'!F25=0)),0,1)</f>
        <v>0</v>
      </c>
    </row>
    <row r="962" spans="1:8" ht="12.75">
      <c r="A962" s="98" t="s">
        <v>15</v>
      </c>
      <c s="36">
        <v>6</v>
      </c>
      <c s="36">
        <v>420</v>
      </c>
      <c r="E962" s="36" t="s">
        <v>3051</v>
      </c>
      <c r="H962" s="36">
        <f>IF(OR(AND('Раздел 4'!F26&gt;0,'Раздел 6'!F26&gt;0),AND('Раздел 4'!F26=0,'Раздел 6'!F26=0)),0,1)</f>
        <v>0</v>
      </c>
    </row>
    <row r="963" spans="1:8" ht="12.75">
      <c r="A963" s="98" t="s">
        <v>15</v>
      </c>
      <c s="36">
        <v>6</v>
      </c>
      <c s="36">
        <v>421</v>
      </c>
      <c r="E963" s="36" t="s">
        <v>3052</v>
      </c>
      <c r="H963" s="36">
        <f>IF(OR(AND('Раздел 4'!F27&gt;0,'Раздел 6'!F27&gt;0),AND('Раздел 4'!F27=0,'Раздел 6'!F27=0)),0,1)</f>
        <v>0</v>
      </c>
    </row>
    <row r="964" spans="1:14" ht="12.75">
      <c r="A964" s="98" t="s">
        <v>15</v>
      </c>
      <c s="36">
        <v>6</v>
      </c>
      <c s="36">
        <v>422</v>
      </c>
      <c r="E964" s="36" t="s">
        <v>3053</v>
      </c>
      <c r="H964" s="36">
        <f>IF(OR(AND('Раздел 4'!G5&gt;0,'Раздел 6'!G5&gt;0),AND('Раздел 4'!G5=0,'Раздел 6'!G5=0)),0,1)</f>
        <v>0</v>
      </c>
      <c r="N964" s="180"/>
    </row>
    <row r="965" spans="1:8" ht="12.75">
      <c r="A965" s="98" t="s">
        <v>15</v>
      </c>
      <c s="36">
        <v>6</v>
      </c>
      <c s="36">
        <v>423</v>
      </c>
      <c r="E965" s="36" t="s">
        <v>3054</v>
      </c>
      <c r="H965" s="36">
        <f>IF(OR(AND('Раздел 4'!G6&gt;0,'Раздел 6'!G6&gt;0),AND('Раздел 4'!G6=0,'Раздел 6'!G6=0)),0,1)</f>
        <v>0</v>
      </c>
    </row>
    <row r="966" spans="1:8" ht="12.75">
      <c r="A966" s="98" t="s">
        <v>15</v>
      </c>
      <c s="36">
        <v>6</v>
      </c>
      <c s="36">
        <v>424</v>
      </c>
      <c r="E966" s="36" t="s">
        <v>3055</v>
      </c>
      <c r="H966" s="36">
        <f>IF(OR(AND('Раздел 4'!G7&gt;0,'Раздел 6'!G7&gt;0),AND('Раздел 4'!G7=0,'Раздел 6'!G7=0)),0,1)</f>
        <v>0</v>
      </c>
    </row>
    <row r="967" spans="1:8" ht="12.75">
      <c r="A967" s="98" t="s">
        <v>15</v>
      </c>
      <c s="36">
        <v>6</v>
      </c>
      <c s="36">
        <v>425</v>
      </c>
      <c r="E967" s="36" t="s">
        <v>3056</v>
      </c>
      <c r="H967" s="36">
        <f>IF(OR(AND('Раздел 4'!G8&gt;0,'Раздел 6'!G8&gt;0),AND('Раздел 4'!G8=0,'Раздел 6'!G8=0)),0,1)</f>
        <v>0</v>
      </c>
    </row>
    <row r="968" spans="1:8" ht="12.75">
      <c r="A968" s="98" t="s">
        <v>15</v>
      </c>
      <c s="36">
        <v>6</v>
      </c>
      <c s="36">
        <v>426</v>
      </c>
      <c r="E968" s="36" t="s">
        <v>3057</v>
      </c>
      <c r="H968" s="36">
        <f>IF(OR(AND('Раздел 4'!G9&gt;0,'Раздел 6'!G9&gt;0),AND('Раздел 4'!G9=0,'Раздел 6'!G9=0)),0,1)</f>
        <v>0</v>
      </c>
    </row>
    <row r="969" spans="1:8" ht="12.75">
      <c r="A969" s="98" t="s">
        <v>15</v>
      </c>
      <c s="36">
        <v>6</v>
      </c>
      <c s="36">
        <v>427</v>
      </c>
      <c r="E969" s="36" t="s">
        <v>3058</v>
      </c>
      <c r="H969" s="36">
        <f>IF(OR(AND('Раздел 4'!G10&gt;0,'Раздел 6'!G10&gt;0),AND('Раздел 4'!G10=0,'Раздел 6'!G10=0)),0,1)</f>
        <v>0</v>
      </c>
    </row>
    <row r="970" spans="1:8" ht="12.75">
      <c r="A970" s="98" t="s">
        <v>15</v>
      </c>
      <c s="36">
        <v>6</v>
      </c>
      <c s="36">
        <v>428</v>
      </c>
      <c r="E970" s="36" t="s">
        <v>3059</v>
      </c>
      <c r="H970" s="36">
        <f>IF(OR(AND('Раздел 4'!G11&gt;0,'Раздел 6'!G11&gt;0),AND('Раздел 4'!G11=0,'Раздел 6'!G11=0)),0,1)</f>
        <v>0</v>
      </c>
    </row>
    <row r="971" spans="1:8" ht="12.75">
      <c r="A971" s="98" t="s">
        <v>15</v>
      </c>
      <c s="36">
        <v>6</v>
      </c>
      <c s="36">
        <v>429</v>
      </c>
      <c r="E971" s="36" t="s">
        <v>3060</v>
      </c>
      <c r="H971" s="36">
        <f>IF(OR(AND('Раздел 4'!G12&gt;0,'Раздел 6'!G12&gt;0),AND('Раздел 4'!G12=0,'Раздел 6'!G12=0)),0,1)</f>
        <v>0</v>
      </c>
    </row>
    <row r="972" spans="1:8" ht="12.75">
      <c r="A972" s="98" t="s">
        <v>15</v>
      </c>
      <c s="36">
        <v>6</v>
      </c>
      <c s="36">
        <v>430</v>
      </c>
      <c r="E972" s="36" t="s">
        <v>3061</v>
      </c>
      <c r="H972" s="36">
        <f>IF(OR(AND('Раздел 4'!G13&gt;0,'Раздел 6'!G13&gt;0),AND('Раздел 4'!G13=0,'Раздел 6'!G13=0)),0,1)</f>
        <v>0</v>
      </c>
    </row>
    <row r="973" spans="1:8" ht="12.75">
      <c r="A973" s="98" t="s">
        <v>15</v>
      </c>
      <c s="36">
        <v>6</v>
      </c>
      <c s="36">
        <v>431</v>
      </c>
      <c r="E973" s="36" t="s">
        <v>3062</v>
      </c>
      <c r="H973" s="36">
        <f>IF(OR(AND('Раздел 4'!G14&gt;0,'Раздел 6'!G14&gt;0),AND('Раздел 4'!G14=0,'Раздел 6'!G14=0)),0,1)</f>
        <v>0</v>
      </c>
    </row>
    <row r="974" spans="1:8" ht="12.75">
      <c r="A974" s="98" t="s">
        <v>15</v>
      </c>
      <c s="36">
        <v>6</v>
      </c>
      <c s="36">
        <v>432</v>
      </c>
      <c r="E974" s="36" t="s">
        <v>3063</v>
      </c>
      <c r="H974" s="36">
        <f>IF(OR(AND('Раздел 4'!G15&gt;0,'Раздел 6'!G15&gt;0),AND('Раздел 4'!G15=0,'Раздел 6'!G15=0)),0,1)</f>
        <v>0</v>
      </c>
    </row>
    <row r="975" spans="1:8" ht="12.75">
      <c r="A975" s="98" t="s">
        <v>15</v>
      </c>
      <c s="36">
        <v>6</v>
      </c>
      <c s="36">
        <v>433</v>
      </c>
      <c r="E975" s="36" t="s">
        <v>3064</v>
      </c>
      <c r="H975" s="36">
        <f>IF(OR(AND('Раздел 4'!G16&gt;0,'Раздел 6'!G16&gt;0),AND('Раздел 4'!G16=0,'Раздел 6'!G16=0)),0,1)</f>
        <v>0</v>
      </c>
    </row>
    <row r="976" spans="1:8" ht="12.75">
      <c r="A976" s="98" t="s">
        <v>15</v>
      </c>
      <c s="36">
        <v>6</v>
      </c>
      <c s="36">
        <v>434</v>
      </c>
      <c r="E976" s="36" t="s">
        <v>3065</v>
      </c>
      <c r="H976" s="36">
        <f>IF(OR(AND('Раздел 4'!G17&gt;0,'Раздел 6'!G17&gt;0),AND('Раздел 4'!G17=0,'Раздел 6'!G17=0)),0,1)</f>
        <v>0</v>
      </c>
    </row>
    <row r="977" spans="1:8" ht="12.75">
      <c r="A977" s="98" t="s">
        <v>15</v>
      </c>
      <c s="36">
        <v>6</v>
      </c>
      <c s="36">
        <v>435</v>
      </c>
      <c r="E977" s="36" t="s">
        <v>3066</v>
      </c>
      <c r="H977" s="36">
        <f>IF(OR(AND('Раздел 4'!G18&gt;0,'Раздел 6'!G18&gt;0),AND('Раздел 4'!G18=0,'Раздел 6'!G18=0)),0,1)</f>
        <v>0</v>
      </c>
    </row>
    <row r="978" spans="1:8" ht="12.75">
      <c r="A978" s="98" t="s">
        <v>15</v>
      </c>
      <c s="36">
        <v>6</v>
      </c>
      <c s="36">
        <v>436</v>
      </c>
      <c r="E978" s="36" t="s">
        <v>3067</v>
      </c>
      <c r="H978" s="36">
        <f>IF(OR(AND('Раздел 4'!G19&gt;0,'Раздел 6'!G19&gt;0),AND('Раздел 4'!G19=0,'Раздел 6'!G19=0)),0,1)</f>
        <v>0</v>
      </c>
    </row>
    <row r="979" spans="1:8" ht="12.75">
      <c r="A979" s="98" t="s">
        <v>15</v>
      </c>
      <c s="36">
        <v>6</v>
      </c>
      <c s="36">
        <v>437</v>
      </c>
      <c r="E979" s="36" t="s">
        <v>3068</v>
      </c>
      <c r="H979" s="36">
        <f>IF(OR(AND('Раздел 4'!G20&gt;0,'Раздел 6'!G20&gt;0),AND('Раздел 4'!G20=0,'Раздел 6'!G20=0)),0,1)</f>
        <v>0</v>
      </c>
    </row>
    <row r="980" spans="1:8" ht="12.75">
      <c r="A980" s="98" t="s">
        <v>15</v>
      </c>
      <c s="36">
        <v>6</v>
      </c>
      <c s="36">
        <v>438</v>
      </c>
      <c r="E980" s="36" t="s">
        <v>3069</v>
      </c>
      <c r="H980" s="36">
        <f>IF(OR(AND('Раздел 4'!G21&gt;0,'Раздел 6'!G21&gt;0),AND('Раздел 4'!G21=0,'Раздел 6'!G21=0)),0,1)</f>
        <v>0</v>
      </c>
    </row>
    <row r="981" spans="1:8" ht="12.75">
      <c r="A981" s="98" t="s">
        <v>15</v>
      </c>
      <c s="36">
        <v>6</v>
      </c>
      <c s="36">
        <v>439</v>
      </c>
      <c r="E981" s="36" t="s">
        <v>3070</v>
      </c>
      <c r="H981" s="36">
        <f>IF(OR(AND('Раздел 4'!G22&gt;0,'Раздел 6'!G22&gt;0),AND('Раздел 4'!G22=0,'Раздел 6'!G22=0)),0,1)</f>
        <v>0</v>
      </c>
    </row>
    <row r="982" spans="1:8" ht="12.75">
      <c r="A982" s="98" t="s">
        <v>15</v>
      </c>
      <c s="36">
        <v>6</v>
      </c>
      <c s="36">
        <v>440</v>
      </c>
      <c r="E982" s="36" t="s">
        <v>3071</v>
      </c>
      <c r="H982" s="36">
        <f>IF(OR(AND('Раздел 4'!G23&gt;0,'Раздел 6'!G23&gt;0),AND('Раздел 4'!G23=0,'Раздел 6'!G23=0)),0,1)</f>
        <v>0</v>
      </c>
    </row>
    <row r="983" spans="1:8" ht="12.75">
      <c r="A983" s="98" t="s">
        <v>15</v>
      </c>
      <c s="36">
        <v>6</v>
      </c>
      <c s="36">
        <v>441</v>
      </c>
      <c r="E983" s="36" t="s">
        <v>3072</v>
      </c>
      <c r="H983" s="36">
        <f>IF(OR(AND('Раздел 4'!G24&gt;0,'Раздел 6'!G24&gt;0),AND('Раздел 4'!G24=0,'Раздел 6'!G24=0)),0,1)</f>
        <v>0</v>
      </c>
    </row>
    <row r="984" spans="1:8" ht="12.75">
      <c r="A984" s="98" t="s">
        <v>15</v>
      </c>
      <c s="36">
        <v>6</v>
      </c>
      <c s="36">
        <v>442</v>
      </c>
      <c r="E984" s="36" t="s">
        <v>3073</v>
      </c>
      <c r="H984" s="36">
        <f>IF(OR(AND('Раздел 4'!G25&gt;0,'Раздел 6'!G25&gt;0),AND('Раздел 4'!G25=0,'Раздел 6'!G25=0)),0,1)</f>
        <v>0</v>
      </c>
    </row>
    <row r="985" spans="1:8" ht="12.75">
      <c r="A985" s="98" t="s">
        <v>15</v>
      </c>
      <c s="36">
        <v>6</v>
      </c>
      <c s="36">
        <v>443</v>
      </c>
      <c r="E985" s="36" t="s">
        <v>3074</v>
      </c>
      <c r="H985" s="36">
        <f>IF(OR(AND('Раздел 4'!G26&gt;0,'Раздел 6'!G26&gt;0),AND('Раздел 4'!G26=0,'Раздел 6'!G26=0)),0,1)</f>
        <v>0</v>
      </c>
    </row>
    <row r="986" spans="1:8" ht="12.75">
      <c r="A986" s="98" t="s">
        <v>15</v>
      </c>
      <c s="36">
        <v>6</v>
      </c>
      <c s="36">
        <v>444</v>
      </c>
      <c r="E986" s="36" t="s">
        <v>3075</v>
      </c>
      <c r="H986" s="36">
        <f>IF(OR(AND('Раздел 4'!G27&gt;0,'Раздел 6'!G27&gt;0),AND('Раздел 4'!G27=0,'Раздел 6'!G27=0)),0,1)</f>
        <v>0</v>
      </c>
    </row>
    <row r="987" spans="1:14" ht="12.75">
      <c r="A987" s="98" t="s">
        <v>15</v>
      </c>
      <c s="36">
        <v>6</v>
      </c>
      <c s="36">
        <v>445</v>
      </c>
      <c r="E987" s="36" t="s">
        <v>3076</v>
      </c>
      <c r="H987" s="36">
        <f>IF(OR(AND('Раздел 4'!H5&gt;0,'Раздел 6'!H5&gt;0),AND('Раздел 4'!H5=0,'Раздел 6'!H5=0)),0,1)</f>
        <v>0</v>
      </c>
      <c r="N987" s="180"/>
    </row>
    <row r="988" spans="1:8" ht="12.75">
      <c r="A988" s="98" t="s">
        <v>15</v>
      </c>
      <c s="36">
        <v>6</v>
      </c>
      <c s="36">
        <v>446</v>
      </c>
      <c r="E988" s="36" t="s">
        <v>3077</v>
      </c>
      <c r="H988" s="36">
        <f>IF(OR(AND('Раздел 4'!H6&gt;0,'Раздел 6'!H6&gt;0),AND('Раздел 4'!H6=0,'Раздел 6'!H6=0)),0,1)</f>
        <v>0</v>
      </c>
    </row>
    <row r="989" spans="1:8" ht="12.75">
      <c r="A989" s="98" t="s">
        <v>15</v>
      </c>
      <c s="36">
        <v>6</v>
      </c>
      <c s="36">
        <v>447</v>
      </c>
      <c r="E989" s="36" t="s">
        <v>3078</v>
      </c>
      <c r="H989" s="36">
        <f>IF(OR(AND('Раздел 4'!H7&gt;0,'Раздел 6'!H7&gt;0),AND('Раздел 4'!H7=0,'Раздел 6'!H7=0)),0,1)</f>
        <v>0</v>
      </c>
    </row>
    <row r="990" spans="1:8" ht="12.75">
      <c r="A990" s="98" t="s">
        <v>15</v>
      </c>
      <c s="36">
        <v>6</v>
      </c>
      <c s="36">
        <v>448</v>
      </c>
      <c r="E990" s="36" t="s">
        <v>3079</v>
      </c>
      <c r="H990" s="36">
        <f>IF(OR(AND('Раздел 4'!H8&gt;0,'Раздел 6'!H8&gt;0),AND('Раздел 4'!H8=0,'Раздел 6'!H8=0)),0,1)</f>
        <v>0</v>
      </c>
    </row>
    <row r="991" spans="1:8" ht="12.75">
      <c r="A991" s="98" t="s">
        <v>15</v>
      </c>
      <c s="36">
        <v>6</v>
      </c>
      <c s="36">
        <v>449</v>
      </c>
      <c r="E991" s="36" t="s">
        <v>3080</v>
      </c>
      <c r="H991" s="36">
        <f>IF(OR(AND('Раздел 4'!H9&gt;0,'Раздел 6'!H9&gt;0),AND('Раздел 4'!H9=0,'Раздел 6'!H9=0)),0,1)</f>
        <v>0</v>
      </c>
    </row>
    <row r="992" spans="1:8" ht="12.75">
      <c r="A992" s="98" t="s">
        <v>15</v>
      </c>
      <c s="36">
        <v>6</v>
      </c>
      <c s="36">
        <v>450</v>
      </c>
      <c r="E992" s="36" t="s">
        <v>3081</v>
      </c>
      <c r="H992" s="36">
        <f>IF(OR(AND('Раздел 4'!H10&gt;0,'Раздел 6'!H10&gt;0),AND('Раздел 4'!H10=0,'Раздел 6'!H10=0)),0,1)</f>
        <v>0</v>
      </c>
    </row>
    <row r="993" spans="1:8" ht="12.75">
      <c r="A993" s="98" t="s">
        <v>15</v>
      </c>
      <c s="36">
        <v>6</v>
      </c>
      <c s="36">
        <v>451</v>
      </c>
      <c r="E993" s="36" t="s">
        <v>3082</v>
      </c>
      <c r="H993" s="36">
        <f>IF(OR(AND('Раздел 4'!H11&gt;0,'Раздел 6'!H11&gt;0),AND('Раздел 4'!H11=0,'Раздел 6'!H11=0)),0,1)</f>
        <v>0</v>
      </c>
    </row>
    <row r="994" spans="1:8" ht="12.75">
      <c r="A994" s="98" t="s">
        <v>15</v>
      </c>
      <c s="36">
        <v>6</v>
      </c>
      <c s="36">
        <v>452</v>
      </c>
      <c r="E994" s="36" t="s">
        <v>3083</v>
      </c>
      <c r="H994" s="36">
        <f>IF(OR(AND('Раздел 4'!H12&gt;0,'Раздел 6'!H12&gt;0),AND('Раздел 4'!H12=0,'Раздел 6'!H12=0)),0,1)</f>
        <v>0</v>
      </c>
    </row>
    <row r="995" spans="1:8" ht="12.75">
      <c r="A995" s="98" t="s">
        <v>15</v>
      </c>
      <c s="36">
        <v>6</v>
      </c>
      <c s="36">
        <v>453</v>
      </c>
      <c r="E995" s="36" t="s">
        <v>3084</v>
      </c>
      <c r="H995" s="36">
        <f>IF(OR(AND('Раздел 4'!H13&gt;0,'Раздел 6'!H13&gt;0),AND('Раздел 4'!H13=0,'Раздел 6'!H13=0)),0,1)</f>
        <v>0</v>
      </c>
    </row>
    <row r="996" spans="1:8" ht="12.75">
      <c r="A996" s="98" t="s">
        <v>15</v>
      </c>
      <c s="36">
        <v>6</v>
      </c>
      <c s="36">
        <v>454</v>
      </c>
      <c r="E996" s="36" t="s">
        <v>3085</v>
      </c>
      <c r="H996" s="36">
        <f>IF(OR(AND('Раздел 4'!H14&gt;0,'Раздел 6'!H14&gt;0),AND('Раздел 4'!H14=0,'Раздел 6'!H14=0)),0,1)</f>
        <v>0</v>
      </c>
    </row>
    <row r="997" spans="1:8" ht="12.75">
      <c r="A997" s="98" t="s">
        <v>15</v>
      </c>
      <c s="36">
        <v>6</v>
      </c>
      <c s="36">
        <v>455</v>
      </c>
      <c r="E997" s="36" t="s">
        <v>3086</v>
      </c>
      <c r="H997" s="36">
        <f>IF(OR(AND('Раздел 4'!H15&gt;0,'Раздел 6'!H15&gt;0),AND('Раздел 4'!H15=0,'Раздел 6'!H15=0)),0,1)</f>
        <v>0</v>
      </c>
    </row>
    <row r="998" spans="1:8" ht="12.75">
      <c r="A998" s="98" t="s">
        <v>15</v>
      </c>
      <c s="36">
        <v>6</v>
      </c>
      <c s="36">
        <v>456</v>
      </c>
      <c r="E998" s="36" t="s">
        <v>3087</v>
      </c>
      <c r="H998" s="36">
        <f>IF(OR(AND('Раздел 4'!H16&gt;0,'Раздел 6'!H16&gt;0),AND('Раздел 4'!H16=0,'Раздел 6'!H16=0)),0,1)</f>
        <v>0</v>
      </c>
    </row>
    <row r="999" spans="1:8" ht="12.75">
      <c r="A999" s="98" t="s">
        <v>15</v>
      </c>
      <c s="36">
        <v>6</v>
      </c>
      <c s="36">
        <v>457</v>
      </c>
      <c r="E999" s="36" t="s">
        <v>3088</v>
      </c>
      <c r="H999" s="36">
        <f>IF(OR(AND('Раздел 4'!H17&gt;0,'Раздел 6'!H17&gt;0),AND('Раздел 4'!H17=0,'Раздел 6'!H17=0)),0,1)</f>
        <v>0</v>
      </c>
    </row>
    <row r="1000" spans="1:8" ht="12.75">
      <c r="A1000" s="98" t="s">
        <v>15</v>
      </c>
      <c s="36">
        <v>6</v>
      </c>
      <c s="36">
        <v>458</v>
      </c>
      <c r="E1000" s="36" t="s">
        <v>3089</v>
      </c>
      <c r="H1000" s="36">
        <f>IF(OR(AND('Раздел 4'!H18&gt;0,'Раздел 6'!H18&gt;0),AND('Раздел 4'!H18=0,'Раздел 6'!H18=0)),0,1)</f>
        <v>0</v>
      </c>
    </row>
    <row r="1001" spans="1:8" ht="12.75">
      <c r="A1001" s="98" t="s">
        <v>15</v>
      </c>
      <c s="36">
        <v>6</v>
      </c>
      <c s="36">
        <v>459</v>
      </c>
      <c r="E1001" s="36" t="s">
        <v>3090</v>
      </c>
      <c r="H1001" s="36">
        <f>IF(OR(AND('Раздел 4'!H19&gt;0,'Раздел 6'!H19&gt;0),AND('Раздел 4'!H19=0,'Раздел 6'!H19=0)),0,1)</f>
        <v>0</v>
      </c>
    </row>
    <row r="1002" spans="1:8" ht="12.75">
      <c r="A1002" s="98" t="s">
        <v>15</v>
      </c>
      <c s="36">
        <v>6</v>
      </c>
      <c s="36">
        <v>460</v>
      </c>
      <c r="E1002" s="36" t="s">
        <v>3091</v>
      </c>
      <c r="H1002" s="36">
        <f>IF(OR(AND('Раздел 4'!H20&gt;0,'Раздел 6'!H20&gt;0),AND('Раздел 4'!H20=0,'Раздел 6'!H20=0)),0,1)</f>
        <v>0</v>
      </c>
    </row>
    <row r="1003" spans="1:8" ht="12.75">
      <c r="A1003" s="98" t="s">
        <v>15</v>
      </c>
      <c s="36">
        <v>6</v>
      </c>
      <c s="36">
        <v>461</v>
      </c>
      <c r="E1003" s="36" t="s">
        <v>3092</v>
      </c>
      <c r="H1003" s="36">
        <f>IF(OR(AND('Раздел 4'!H21&gt;0,'Раздел 6'!H21&gt;0),AND('Раздел 4'!H21=0,'Раздел 6'!H21=0)),0,1)</f>
        <v>0</v>
      </c>
    </row>
    <row r="1004" spans="1:8" ht="12.75">
      <c r="A1004" s="98" t="s">
        <v>15</v>
      </c>
      <c s="36">
        <v>6</v>
      </c>
      <c s="36">
        <v>462</v>
      </c>
      <c r="E1004" s="36" t="s">
        <v>3093</v>
      </c>
      <c r="H1004" s="36">
        <f>IF(OR(AND('Раздел 4'!H22&gt;0,'Раздел 6'!H22&gt;0),AND('Раздел 4'!H22=0,'Раздел 6'!H22=0)),0,1)</f>
        <v>0</v>
      </c>
    </row>
    <row r="1005" spans="1:8" ht="12.75">
      <c r="A1005" s="98" t="s">
        <v>15</v>
      </c>
      <c s="36">
        <v>6</v>
      </c>
      <c s="36">
        <v>463</v>
      </c>
      <c r="E1005" s="36" t="s">
        <v>3094</v>
      </c>
      <c r="H1005" s="36">
        <f>IF(OR(AND('Раздел 4'!H23&gt;0,'Раздел 6'!H23&gt;0),AND('Раздел 4'!H23=0,'Раздел 6'!H23=0)),0,1)</f>
        <v>0</v>
      </c>
    </row>
    <row r="1006" spans="1:8" ht="12.75">
      <c r="A1006" s="98" t="s">
        <v>15</v>
      </c>
      <c s="36">
        <v>6</v>
      </c>
      <c s="36">
        <v>464</v>
      </c>
      <c r="E1006" s="36" t="s">
        <v>3095</v>
      </c>
      <c r="H1006" s="36">
        <f>IF(OR(AND('Раздел 4'!H24&gt;0,'Раздел 6'!H24&gt;0),AND('Раздел 4'!H24=0,'Раздел 6'!H24=0)),0,1)</f>
        <v>0</v>
      </c>
    </row>
    <row r="1007" spans="1:8" ht="12.75">
      <c r="A1007" s="98" t="s">
        <v>15</v>
      </c>
      <c s="36">
        <v>6</v>
      </c>
      <c s="36">
        <v>465</v>
      </c>
      <c r="E1007" s="36" t="s">
        <v>3096</v>
      </c>
      <c r="H1007" s="36">
        <f>IF(OR(AND('Раздел 4'!H25&gt;0,'Раздел 6'!H25&gt;0),AND('Раздел 4'!H25=0,'Раздел 6'!H25=0)),0,1)</f>
        <v>0</v>
      </c>
    </row>
    <row r="1008" spans="1:8" ht="12.75">
      <c r="A1008" s="98" t="s">
        <v>15</v>
      </c>
      <c s="36">
        <v>6</v>
      </c>
      <c s="36">
        <v>466</v>
      </c>
      <c r="E1008" s="36" t="s">
        <v>3097</v>
      </c>
      <c r="H1008" s="36">
        <f>IF(OR(AND('Раздел 4'!H26&gt;0,'Раздел 6'!H26&gt;0),AND('Раздел 4'!H26=0,'Раздел 6'!H26=0)),0,1)</f>
        <v>0</v>
      </c>
    </row>
    <row r="1009" spans="1:8" ht="12.75">
      <c r="A1009" s="98" t="s">
        <v>15</v>
      </c>
      <c s="36">
        <v>6</v>
      </c>
      <c s="36">
        <v>467</v>
      </c>
      <c r="E1009" s="36" t="s">
        <v>3098</v>
      </c>
      <c r="H1009" s="36">
        <f>IF(OR(AND('Раздел 4'!H27&gt;0,'Раздел 6'!H27&gt;0),AND('Раздел 4'!H27=0,'Раздел 6'!H27=0)),0,1)</f>
        <v>0</v>
      </c>
    </row>
    <row r="1010" spans="1:14" ht="12.75">
      <c r="A1010" s="98" t="s">
        <v>15</v>
      </c>
      <c s="36">
        <v>6</v>
      </c>
      <c s="36">
        <v>468</v>
      </c>
      <c r="E1010" s="36" t="s">
        <v>3099</v>
      </c>
      <c r="H1010" s="36">
        <f>IF(OR(AND('Раздел 4'!I5&gt;0,'Раздел 6'!I5&gt;0),AND('Раздел 4'!I5=0,'Раздел 6'!I5=0)),0,1)</f>
        <v>0</v>
      </c>
      <c r="N1010" s="180"/>
    </row>
    <row r="1011" spans="1:8" ht="12.75">
      <c r="A1011" s="98" t="s">
        <v>15</v>
      </c>
      <c s="36">
        <v>6</v>
      </c>
      <c s="36">
        <v>469</v>
      </c>
      <c r="E1011" s="36" t="s">
        <v>3100</v>
      </c>
      <c r="H1011" s="36">
        <f>IF(OR(AND('Раздел 4'!I6&gt;0,'Раздел 6'!I6&gt;0),AND('Раздел 4'!I6=0,'Раздел 6'!I6=0)),0,1)</f>
        <v>0</v>
      </c>
    </row>
    <row r="1012" spans="1:8" ht="12.75">
      <c r="A1012" s="98" t="s">
        <v>15</v>
      </c>
      <c s="36">
        <v>6</v>
      </c>
      <c s="36">
        <v>470</v>
      </c>
      <c r="E1012" s="36" t="s">
        <v>3101</v>
      </c>
      <c r="H1012" s="36">
        <f>IF(OR(AND('Раздел 4'!I7&gt;0,'Раздел 6'!I7&gt;0),AND('Раздел 4'!I7=0,'Раздел 6'!I7=0)),0,1)</f>
        <v>0</v>
      </c>
    </row>
    <row r="1013" spans="1:8" ht="12.75">
      <c r="A1013" s="98" t="s">
        <v>15</v>
      </c>
      <c s="36">
        <v>6</v>
      </c>
      <c s="36">
        <v>471</v>
      </c>
      <c r="E1013" s="36" t="s">
        <v>3102</v>
      </c>
      <c r="H1013" s="36">
        <f>IF(OR(AND('Раздел 4'!I8&gt;0,'Раздел 6'!I8&gt;0),AND('Раздел 4'!I8=0,'Раздел 6'!I8=0)),0,1)</f>
        <v>0</v>
      </c>
    </row>
    <row r="1014" spans="1:8" ht="12.75">
      <c r="A1014" s="98" t="s">
        <v>15</v>
      </c>
      <c s="36">
        <v>6</v>
      </c>
      <c s="36">
        <v>472</v>
      </c>
      <c r="E1014" s="36" t="s">
        <v>3103</v>
      </c>
      <c r="H1014" s="36">
        <f>IF(OR(AND('Раздел 4'!I9&gt;0,'Раздел 6'!I9&gt;0),AND('Раздел 4'!I9=0,'Раздел 6'!I9=0)),0,1)</f>
        <v>0</v>
      </c>
    </row>
    <row r="1015" spans="1:8" ht="12.75">
      <c r="A1015" s="98" t="s">
        <v>15</v>
      </c>
      <c s="36">
        <v>6</v>
      </c>
      <c s="36">
        <v>473</v>
      </c>
      <c r="E1015" s="36" t="s">
        <v>3104</v>
      </c>
      <c r="H1015" s="36">
        <f>IF(OR(AND('Раздел 4'!I10&gt;0,'Раздел 6'!I10&gt;0),AND('Раздел 4'!I10=0,'Раздел 6'!I10=0)),0,1)</f>
        <v>0</v>
      </c>
    </row>
    <row r="1016" spans="1:8" ht="12.75">
      <c r="A1016" s="98" t="s">
        <v>15</v>
      </c>
      <c s="36">
        <v>6</v>
      </c>
      <c s="36">
        <v>474</v>
      </c>
      <c r="E1016" s="36" t="s">
        <v>3105</v>
      </c>
      <c r="H1016" s="36">
        <f>IF(OR(AND('Раздел 4'!I11&gt;0,'Раздел 6'!I11&gt;0),AND('Раздел 4'!I11=0,'Раздел 6'!I11=0)),0,1)</f>
        <v>0</v>
      </c>
    </row>
    <row r="1017" spans="1:8" ht="12.75">
      <c r="A1017" s="98" t="s">
        <v>15</v>
      </c>
      <c s="36">
        <v>6</v>
      </c>
      <c s="36">
        <v>475</v>
      </c>
      <c r="E1017" s="36" t="s">
        <v>3106</v>
      </c>
      <c r="H1017" s="36">
        <f>IF(OR(AND('Раздел 4'!I12&gt;0,'Раздел 6'!I12&gt;0),AND('Раздел 4'!I12=0,'Раздел 6'!I12=0)),0,1)</f>
        <v>0</v>
      </c>
    </row>
    <row r="1018" spans="1:8" ht="12.75">
      <c r="A1018" s="98" t="s">
        <v>15</v>
      </c>
      <c s="36">
        <v>6</v>
      </c>
      <c s="36">
        <v>476</v>
      </c>
      <c r="E1018" s="36" t="s">
        <v>3107</v>
      </c>
      <c r="H1018" s="36">
        <f>IF(OR(AND('Раздел 4'!I13&gt;0,'Раздел 6'!I13&gt;0),AND('Раздел 4'!I13=0,'Раздел 6'!I13=0)),0,1)</f>
        <v>0</v>
      </c>
    </row>
    <row r="1019" spans="1:8" ht="12.75">
      <c r="A1019" s="98" t="s">
        <v>15</v>
      </c>
      <c s="36">
        <v>6</v>
      </c>
      <c s="36">
        <v>477</v>
      </c>
      <c r="E1019" s="36" t="s">
        <v>3108</v>
      </c>
      <c r="H1019" s="36">
        <f>IF(OR(AND('Раздел 4'!I14&gt;0,'Раздел 6'!I14&gt;0),AND('Раздел 4'!I14=0,'Раздел 6'!I14=0)),0,1)</f>
        <v>0</v>
      </c>
    </row>
    <row r="1020" spans="1:8" ht="12.75">
      <c r="A1020" s="98" t="s">
        <v>15</v>
      </c>
      <c s="36">
        <v>6</v>
      </c>
      <c s="36">
        <v>478</v>
      </c>
      <c r="E1020" s="36" t="s">
        <v>3109</v>
      </c>
      <c r="H1020" s="36">
        <f>IF(OR(AND('Раздел 4'!I15&gt;0,'Раздел 6'!I15&gt;0),AND('Раздел 4'!I15=0,'Раздел 6'!I15=0)),0,1)</f>
        <v>0</v>
      </c>
    </row>
    <row r="1021" spans="1:8" ht="12.75">
      <c r="A1021" s="98" t="s">
        <v>15</v>
      </c>
      <c s="36">
        <v>6</v>
      </c>
      <c s="36">
        <v>479</v>
      </c>
      <c r="E1021" s="36" t="s">
        <v>3110</v>
      </c>
      <c r="H1021" s="36">
        <f>IF(OR(AND('Раздел 4'!I16&gt;0,'Раздел 6'!I16&gt;0),AND('Раздел 4'!I16=0,'Раздел 6'!I16=0)),0,1)</f>
        <v>0</v>
      </c>
    </row>
    <row r="1022" spans="1:8" ht="12.75">
      <c r="A1022" s="98" t="s">
        <v>15</v>
      </c>
      <c s="36">
        <v>6</v>
      </c>
      <c s="36">
        <v>480</v>
      </c>
      <c r="E1022" s="36" t="s">
        <v>3111</v>
      </c>
      <c r="H1022" s="36">
        <f>IF(OR(AND('Раздел 4'!I17&gt;0,'Раздел 6'!I17&gt;0),AND('Раздел 4'!I17=0,'Раздел 6'!I17=0)),0,1)</f>
        <v>0</v>
      </c>
    </row>
    <row r="1023" spans="1:8" ht="12.75">
      <c r="A1023" s="98" t="s">
        <v>15</v>
      </c>
      <c s="36">
        <v>6</v>
      </c>
      <c s="36">
        <v>481</v>
      </c>
      <c r="E1023" s="36" t="s">
        <v>3112</v>
      </c>
      <c r="H1023" s="36">
        <f>IF(OR(AND('Раздел 4'!I18&gt;0,'Раздел 6'!I18&gt;0),AND('Раздел 4'!I18=0,'Раздел 6'!I18=0)),0,1)</f>
        <v>0</v>
      </c>
    </row>
    <row r="1024" spans="1:8" ht="12.75">
      <c r="A1024" s="98" t="s">
        <v>15</v>
      </c>
      <c s="36">
        <v>6</v>
      </c>
      <c s="36">
        <v>482</v>
      </c>
      <c r="E1024" s="36" t="s">
        <v>3113</v>
      </c>
      <c r="H1024" s="36">
        <f>IF(OR(AND('Раздел 4'!I19&gt;0,'Раздел 6'!I19&gt;0),AND('Раздел 4'!I19=0,'Раздел 6'!I19=0)),0,1)</f>
        <v>0</v>
      </c>
    </row>
    <row r="1025" spans="1:8" ht="12.75">
      <c r="A1025" s="98" t="s">
        <v>15</v>
      </c>
      <c s="36">
        <v>6</v>
      </c>
      <c s="36">
        <v>483</v>
      </c>
      <c r="E1025" s="36" t="s">
        <v>3114</v>
      </c>
      <c r="H1025" s="36">
        <f>IF(OR(AND('Раздел 4'!I20&gt;0,'Раздел 6'!I20&gt;0),AND('Раздел 4'!I20=0,'Раздел 6'!I20=0)),0,1)</f>
        <v>0</v>
      </c>
    </row>
    <row r="1026" spans="1:8" ht="12.75">
      <c r="A1026" s="98" t="s">
        <v>15</v>
      </c>
      <c s="36">
        <v>6</v>
      </c>
      <c s="36">
        <v>484</v>
      </c>
      <c r="E1026" s="36" t="s">
        <v>3115</v>
      </c>
      <c r="H1026" s="36">
        <f>IF(OR(AND('Раздел 4'!I21&gt;0,'Раздел 6'!I21&gt;0),AND('Раздел 4'!I21=0,'Раздел 6'!I21=0)),0,1)</f>
        <v>0</v>
      </c>
    </row>
    <row r="1027" spans="1:8" ht="12.75">
      <c r="A1027" s="98" t="s">
        <v>15</v>
      </c>
      <c s="36">
        <v>6</v>
      </c>
      <c s="36">
        <v>485</v>
      </c>
      <c r="E1027" s="36" t="s">
        <v>3116</v>
      </c>
      <c r="H1027" s="36">
        <f>IF(OR(AND('Раздел 4'!I22&gt;0,'Раздел 6'!I22&gt;0),AND('Раздел 4'!I22=0,'Раздел 6'!I22=0)),0,1)</f>
        <v>0</v>
      </c>
    </row>
    <row r="1028" spans="1:8" ht="12.75">
      <c r="A1028" s="98" t="s">
        <v>15</v>
      </c>
      <c s="36">
        <v>6</v>
      </c>
      <c s="36">
        <v>486</v>
      </c>
      <c r="E1028" s="36" t="s">
        <v>3117</v>
      </c>
      <c r="H1028" s="36">
        <f>IF(OR(AND('Раздел 4'!I23&gt;0,'Раздел 6'!I23&gt;0),AND('Раздел 4'!I23=0,'Раздел 6'!I23=0)),0,1)</f>
        <v>0</v>
      </c>
    </row>
    <row r="1029" spans="1:8" ht="12.75">
      <c r="A1029" s="98" t="s">
        <v>15</v>
      </c>
      <c s="36">
        <v>6</v>
      </c>
      <c s="36">
        <v>487</v>
      </c>
      <c r="E1029" s="36" t="s">
        <v>3118</v>
      </c>
      <c r="H1029" s="36">
        <f>IF(OR(AND('Раздел 4'!I24&gt;0,'Раздел 6'!I24&gt;0),AND('Раздел 4'!I24=0,'Раздел 6'!I24=0)),0,1)</f>
        <v>0</v>
      </c>
    </row>
    <row r="1030" spans="1:8" ht="12.75">
      <c r="A1030" s="98" t="s">
        <v>15</v>
      </c>
      <c s="36">
        <v>6</v>
      </c>
      <c s="36">
        <v>488</v>
      </c>
      <c r="E1030" s="36" t="s">
        <v>3119</v>
      </c>
      <c r="H1030" s="36">
        <f>IF(OR(AND('Раздел 4'!I25&gt;0,'Раздел 6'!I25&gt;0),AND('Раздел 4'!I25=0,'Раздел 6'!I25=0)),0,1)</f>
        <v>0</v>
      </c>
    </row>
    <row r="1031" spans="1:8" ht="12.75">
      <c r="A1031" s="98" t="s">
        <v>15</v>
      </c>
      <c s="36">
        <v>6</v>
      </c>
      <c s="36">
        <v>489</v>
      </c>
      <c r="E1031" s="36" t="s">
        <v>3120</v>
      </c>
      <c r="H1031" s="36">
        <f>IF(OR(AND('Раздел 4'!I26&gt;0,'Раздел 6'!I26&gt;0),AND('Раздел 4'!I26=0,'Раздел 6'!I26=0)),0,1)</f>
        <v>0</v>
      </c>
    </row>
    <row r="1032" spans="1:8" ht="12.75">
      <c r="A1032" s="98" t="s">
        <v>15</v>
      </c>
      <c s="36">
        <v>6</v>
      </c>
      <c s="36">
        <v>490</v>
      </c>
      <c r="E1032" s="36" t="s">
        <v>3121</v>
      </c>
      <c r="H1032" s="36">
        <f>IF(OR(AND('Раздел 4'!I27&gt;0,'Раздел 6'!I27&gt;0),AND('Раздел 4'!I27=0,'Раздел 6'!I27=0)),0,1)</f>
        <v>0</v>
      </c>
    </row>
    <row r="1033" spans="1:8" ht="12.75">
      <c r="A1033" s="98" t="s">
        <v>15</v>
      </c>
      <c s="36">
        <v>6</v>
      </c>
      <c s="36">
        <v>491</v>
      </c>
      <c r="E1033" s="36" t="s">
        <v>3122</v>
      </c>
      <c r="H1033" s="36">
        <f>IF(OR(AND('Раздел 6'!D5&gt;0,'Раздел 9'!D5&gt;0),AND('Раздел 6'!D5=0,'Раздел 9'!D58=0)),0,1)</f>
        <v>0</v>
      </c>
    </row>
    <row r="1034" spans="1:8" ht="12.75">
      <c r="A1034" s="98" t="s">
        <v>15</v>
      </c>
      <c s="36">
        <v>6</v>
      </c>
      <c s="36">
        <v>492</v>
      </c>
      <c r="E1034" s="36" t="s">
        <v>1884</v>
      </c>
      <c r="H1034" s="98">
        <f>IF('Раздел 6'!D5='Раздел 2'!D4+'Раздел 2'!D5+'Раздел 2'!D6+'Раздел 2'!D7+'Раздел 2'!D8,0,1)</f>
        <v>0</v>
      </c>
    </row>
    <row r="1035" spans="1:8" ht="12.75">
      <c r="A1035" s="35" t="s">
        <v>15</v>
      </c>
      <c s="35">
        <v>7</v>
      </c>
      <c s="35">
        <v>0</v>
      </c>
      <c s="35">
        <v>0</v>
      </c>
      <c s="99" t="str">
        <f>CONCATENATE("Количество ошибок в разделе 7: ",H1035)</f>
        <v>Количество ошибок в разделе 7: 0</v>
      </c>
      <c s="35"/>
      <c s="35"/>
      <c s="99">
        <f>SUM(H1036:H1249)</f>
        <v>0</v>
      </c>
    </row>
    <row r="1036" spans="1:8" ht="12.75">
      <c r="A1036" s="98" t="s">
        <v>15</v>
      </c>
      <c s="36">
        <v>7</v>
      </c>
      <c s="36">
        <v>1</v>
      </c>
      <c r="E1036" s="36" t="s">
        <v>1323</v>
      </c>
      <c r="H1036" s="98">
        <f>IF(SUM('Раздел 7'!D6)&lt;=SUM('Раздел 7'!D5),0,1)</f>
        <v>0</v>
      </c>
    </row>
    <row r="1037" spans="1:8" ht="12.75">
      <c r="A1037" s="98" t="s">
        <v>15</v>
      </c>
      <c s="36">
        <v>7</v>
      </c>
      <c s="36">
        <v>2</v>
      </c>
      <c r="E1037" s="36" t="s">
        <v>1324</v>
      </c>
      <c r="H1037" s="98">
        <f>IF(SUM('Раздел 7'!E6)&lt;=SUM('Раздел 7'!E5),0,1)</f>
        <v>0</v>
      </c>
    </row>
    <row r="1038" spans="1:8" ht="12.75">
      <c r="A1038" s="98" t="s">
        <v>15</v>
      </c>
      <c s="36">
        <v>7</v>
      </c>
      <c s="36">
        <v>3</v>
      </c>
      <c r="E1038" s="36" t="s">
        <v>1325</v>
      </c>
      <c r="H1038" s="98">
        <f>IF(SUM('Раздел 7'!F6)&lt;=SUM('Раздел 7'!F5),0,1)</f>
        <v>0</v>
      </c>
    </row>
    <row r="1039" spans="1:8" ht="12.75">
      <c r="A1039" s="98" t="s">
        <v>15</v>
      </c>
      <c s="36">
        <v>7</v>
      </c>
      <c s="36">
        <v>4</v>
      </c>
      <c r="E1039" s="36" t="s">
        <v>1326</v>
      </c>
      <c r="H1039" s="98">
        <f>IF(SUM('Раздел 7'!G6)&lt;=SUM('Раздел 7'!G5),0,1)</f>
        <v>0</v>
      </c>
    </row>
    <row r="1040" spans="1:8" ht="12.75">
      <c r="A1040" s="98" t="s">
        <v>15</v>
      </c>
      <c s="36">
        <v>7</v>
      </c>
      <c s="36">
        <v>5</v>
      </c>
      <c r="E1040" s="36" t="s">
        <v>1327</v>
      </c>
      <c r="H1040" s="98">
        <f>IF(SUM('Раздел 7'!H6)&lt;=SUM('Раздел 7'!H5),0,1)</f>
        <v>0</v>
      </c>
    </row>
    <row r="1041" spans="1:8" ht="12.75">
      <c r="A1041" s="98" t="s">
        <v>15</v>
      </c>
      <c s="36">
        <v>7</v>
      </c>
      <c s="36">
        <v>6</v>
      </c>
      <c r="E1041" s="36" t="s">
        <v>1328</v>
      </c>
      <c r="H1041" s="98">
        <f>IF(SUM('Раздел 7'!I6)&lt;=SUM('Раздел 7'!I5),0,1)</f>
        <v>0</v>
      </c>
    </row>
    <row r="1042" spans="1:8" ht="12.75">
      <c r="A1042" s="98" t="s">
        <v>15</v>
      </c>
      <c s="36">
        <v>7</v>
      </c>
      <c s="36">
        <v>7</v>
      </c>
      <c r="E1042" s="36" t="s">
        <v>1329</v>
      </c>
      <c r="H1042" s="98">
        <f>IF(SUM('Раздел 7'!J6)&lt;=SUM('Раздел 7'!J5),0,1)</f>
        <v>0</v>
      </c>
    </row>
    <row r="1043" spans="1:8" ht="12.75">
      <c r="A1043" s="98" t="s">
        <v>15</v>
      </c>
      <c s="36">
        <v>7</v>
      </c>
      <c s="36">
        <v>8</v>
      </c>
      <c r="E1043" s="36" t="s">
        <v>1330</v>
      </c>
      <c r="H1043" s="98">
        <f>IF(SUM('Раздел 7'!K6)&lt;=SUM('Раздел 7'!K5),0,1)</f>
        <v>0</v>
      </c>
    </row>
    <row r="1044" spans="1:8" ht="12.75">
      <c r="A1044" s="98" t="s">
        <v>15</v>
      </c>
      <c s="36">
        <v>7</v>
      </c>
      <c s="36">
        <v>9</v>
      </c>
      <c r="E1044" s="36" t="s">
        <v>1331</v>
      </c>
      <c r="H1044" s="98">
        <f>IF(SUM('Раздел 7'!L6)&lt;=SUM('Раздел 7'!L5),0,1)</f>
        <v>0</v>
      </c>
    </row>
    <row r="1045" spans="1:8" ht="12.75">
      <c r="A1045" s="98" t="s">
        <v>15</v>
      </c>
      <c s="36">
        <v>7</v>
      </c>
      <c s="36">
        <v>10</v>
      </c>
      <c r="E1045" s="36" t="s">
        <v>1332</v>
      </c>
      <c r="H1045" s="98">
        <f>IF(SUM('Раздел 7'!D7)&lt;=SUM('Раздел 7'!D5),0,1)</f>
        <v>0</v>
      </c>
    </row>
    <row r="1046" spans="1:8" ht="12.75">
      <c r="A1046" s="98" t="s">
        <v>15</v>
      </c>
      <c s="36">
        <v>7</v>
      </c>
      <c s="36">
        <v>11</v>
      </c>
      <c r="E1046" s="36" t="s">
        <v>1333</v>
      </c>
      <c r="H1046" s="98">
        <f>IF(SUM('Раздел 7'!E7)&lt;=SUM('Раздел 7'!E5),0,1)</f>
        <v>0</v>
      </c>
    </row>
    <row r="1047" spans="1:8" ht="12.75">
      <c r="A1047" s="98" t="s">
        <v>15</v>
      </c>
      <c s="36">
        <v>7</v>
      </c>
      <c s="36">
        <v>12</v>
      </c>
      <c r="E1047" s="36" t="s">
        <v>1334</v>
      </c>
      <c r="H1047" s="98">
        <f>IF(SUM('Раздел 7'!F7)&lt;=SUM('Раздел 7'!F5),0,1)</f>
        <v>0</v>
      </c>
    </row>
    <row r="1048" spans="1:8" ht="12.75">
      <c r="A1048" s="98" t="s">
        <v>15</v>
      </c>
      <c s="36">
        <v>7</v>
      </c>
      <c s="36">
        <v>13</v>
      </c>
      <c r="E1048" s="36" t="s">
        <v>1335</v>
      </c>
      <c r="H1048" s="98">
        <f>IF(SUM('Раздел 7'!G7)&lt;=SUM('Раздел 7'!G5),0,1)</f>
        <v>0</v>
      </c>
    </row>
    <row r="1049" spans="1:8" ht="12.75">
      <c r="A1049" s="98" t="s">
        <v>15</v>
      </c>
      <c s="36">
        <v>7</v>
      </c>
      <c s="36">
        <v>14</v>
      </c>
      <c r="E1049" s="36" t="s">
        <v>1336</v>
      </c>
      <c r="H1049" s="98">
        <f>IF(SUM('Раздел 7'!H7)&lt;=SUM('Раздел 7'!H5),0,1)</f>
        <v>0</v>
      </c>
    </row>
    <row r="1050" spans="1:8" ht="12.75">
      <c r="A1050" s="98" t="s">
        <v>15</v>
      </c>
      <c s="36">
        <v>7</v>
      </c>
      <c s="36">
        <v>15</v>
      </c>
      <c r="E1050" s="36" t="s">
        <v>1337</v>
      </c>
      <c r="H1050" s="98">
        <f>IF(SUM('Раздел 7'!I7)&lt;=SUM('Раздел 7'!I5),0,1)</f>
        <v>0</v>
      </c>
    </row>
    <row r="1051" spans="1:8" ht="12.75">
      <c r="A1051" s="98" t="s">
        <v>15</v>
      </c>
      <c s="36">
        <v>7</v>
      </c>
      <c s="36">
        <v>16</v>
      </c>
      <c r="E1051" s="36" t="s">
        <v>1338</v>
      </c>
      <c r="H1051" s="98">
        <f>IF(SUM('Раздел 7'!J7)&lt;=SUM('Раздел 7'!J5),0,1)</f>
        <v>0</v>
      </c>
    </row>
    <row r="1052" spans="1:8" ht="12.75">
      <c r="A1052" s="98" t="s">
        <v>15</v>
      </c>
      <c s="36">
        <v>7</v>
      </c>
      <c s="36">
        <v>17</v>
      </c>
      <c r="E1052" s="36" t="s">
        <v>1339</v>
      </c>
      <c r="H1052" s="98">
        <f>IF(SUM('Раздел 7'!K7)&lt;=SUM('Раздел 7'!K5),0,1)</f>
        <v>0</v>
      </c>
    </row>
    <row r="1053" spans="1:8" ht="12.75">
      <c r="A1053" s="98" t="s">
        <v>15</v>
      </c>
      <c s="36">
        <v>7</v>
      </c>
      <c s="36">
        <v>18</v>
      </c>
      <c r="E1053" s="36" t="s">
        <v>1340</v>
      </c>
      <c r="H1053" s="98">
        <f>IF(SUM('Раздел 7'!L7)&lt;=SUM('Раздел 7'!L5),0,1)</f>
        <v>0</v>
      </c>
    </row>
    <row r="1054" spans="1:8" ht="12.75">
      <c r="A1054" s="98" t="s">
        <v>15</v>
      </c>
      <c s="36">
        <v>7</v>
      </c>
      <c s="36">
        <v>19</v>
      </c>
      <c r="E1054" s="36" t="s">
        <v>1350</v>
      </c>
      <c r="H1054" s="98">
        <f>IF(SUM('Раздел 7'!D8)&lt;=SUM('Раздел 7'!D7),0,1)</f>
        <v>0</v>
      </c>
    </row>
    <row r="1055" spans="1:8" ht="12.75">
      <c r="A1055" s="98" t="s">
        <v>15</v>
      </c>
      <c s="36">
        <v>7</v>
      </c>
      <c s="36">
        <v>20</v>
      </c>
      <c r="E1055" s="36" t="s">
        <v>1351</v>
      </c>
      <c r="H1055" s="98">
        <f>IF(SUM('Раздел 7'!E8)&lt;=SUM('Раздел 7'!E7),0,1)</f>
        <v>0</v>
      </c>
    </row>
    <row r="1056" spans="1:8" ht="12.75">
      <c r="A1056" s="98" t="s">
        <v>15</v>
      </c>
      <c s="36">
        <v>7</v>
      </c>
      <c s="36">
        <v>21</v>
      </c>
      <c r="E1056" s="36" t="s">
        <v>1352</v>
      </c>
      <c r="H1056" s="98">
        <f>IF(SUM('Раздел 7'!F8)&lt;=SUM('Раздел 7'!F7),0,1)</f>
        <v>0</v>
      </c>
    </row>
    <row r="1057" spans="1:8" ht="12.75">
      <c r="A1057" s="98" t="s">
        <v>15</v>
      </c>
      <c s="36">
        <v>7</v>
      </c>
      <c s="36">
        <v>22</v>
      </c>
      <c r="E1057" s="36" t="s">
        <v>1353</v>
      </c>
      <c r="H1057" s="98">
        <f>IF(SUM('Раздел 7'!G8)&lt;=SUM('Раздел 7'!G7),0,1)</f>
        <v>0</v>
      </c>
    </row>
    <row r="1058" spans="1:8" ht="12.75">
      <c r="A1058" s="98" t="s">
        <v>15</v>
      </c>
      <c s="36">
        <v>7</v>
      </c>
      <c s="36">
        <v>23</v>
      </c>
      <c r="E1058" s="36" t="s">
        <v>1354</v>
      </c>
      <c r="H1058" s="98">
        <f>IF(SUM('Раздел 7'!H8)&lt;=SUM('Раздел 7'!H7),0,1)</f>
        <v>0</v>
      </c>
    </row>
    <row r="1059" spans="1:8" ht="12.75">
      <c r="A1059" s="98" t="s">
        <v>15</v>
      </c>
      <c s="36">
        <v>7</v>
      </c>
      <c s="36">
        <v>24</v>
      </c>
      <c r="E1059" s="36" t="s">
        <v>1355</v>
      </c>
      <c r="H1059" s="98">
        <f>IF(SUM('Раздел 7'!I8)&lt;=SUM('Раздел 7'!I7),0,1)</f>
        <v>0</v>
      </c>
    </row>
    <row r="1060" spans="1:8" ht="12.75">
      <c r="A1060" s="98" t="s">
        <v>15</v>
      </c>
      <c s="36">
        <v>7</v>
      </c>
      <c s="36">
        <v>25</v>
      </c>
      <c r="E1060" s="36" t="s">
        <v>1356</v>
      </c>
      <c r="H1060" s="98">
        <f>IF(SUM('Раздел 7'!J8)&lt;=SUM('Раздел 7'!J7),0,1)</f>
        <v>0</v>
      </c>
    </row>
    <row r="1061" spans="1:8" ht="12.75">
      <c r="A1061" s="98" t="s">
        <v>15</v>
      </c>
      <c s="36">
        <v>7</v>
      </c>
      <c s="36">
        <v>26</v>
      </c>
      <c r="E1061" s="36" t="s">
        <v>1357</v>
      </c>
      <c r="H1061" s="98">
        <f>IF(SUM('Раздел 7'!K8)&lt;=SUM('Раздел 7'!K7),0,1)</f>
        <v>0</v>
      </c>
    </row>
    <row r="1062" spans="1:8" ht="12.75">
      <c r="A1062" s="98" t="s">
        <v>15</v>
      </c>
      <c s="36">
        <v>7</v>
      </c>
      <c s="36">
        <v>27</v>
      </c>
      <c r="E1062" s="36" t="s">
        <v>1358</v>
      </c>
      <c r="H1062" s="98">
        <f>IF(SUM('Раздел 7'!L8)&lt;=SUM('Раздел 7'!L7),0,1)</f>
        <v>0</v>
      </c>
    </row>
    <row r="1063" spans="1:8" ht="12.75">
      <c r="A1063" s="98" t="s">
        <v>15</v>
      </c>
      <c s="36">
        <v>7</v>
      </c>
      <c s="36">
        <v>28</v>
      </c>
      <c r="E1063" s="36" t="s">
        <v>1341</v>
      </c>
      <c r="H1063" s="98">
        <f>IF(SUM('Раздел 7'!D8)&lt;=SUM('Раздел 7'!D6),0,1)</f>
        <v>0</v>
      </c>
    </row>
    <row r="1064" spans="1:8" ht="12.75">
      <c r="A1064" s="98" t="s">
        <v>15</v>
      </c>
      <c s="36">
        <v>7</v>
      </c>
      <c s="36">
        <v>29</v>
      </c>
      <c r="E1064" s="36" t="s">
        <v>1342</v>
      </c>
      <c r="H1064" s="98">
        <f>IF(SUM('Раздел 7'!E8)&lt;=SUM('Раздел 7'!E6),0,1)</f>
        <v>0</v>
      </c>
    </row>
    <row r="1065" spans="1:8" ht="12.75">
      <c r="A1065" s="98" t="s">
        <v>15</v>
      </c>
      <c s="36">
        <v>7</v>
      </c>
      <c s="36">
        <v>30</v>
      </c>
      <c r="E1065" s="36" t="s">
        <v>1343</v>
      </c>
      <c r="H1065" s="98">
        <f>IF(SUM('Раздел 7'!F8)&lt;=SUM('Раздел 7'!F6),0,1)</f>
        <v>0</v>
      </c>
    </row>
    <row r="1066" spans="1:8" ht="12.75">
      <c r="A1066" s="98" t="s">
        <v>15</v>
      </c>
      <c s="36">
        <v>7</v>
      </c>
      <c s="36">
        <v>31</v>
      </c>
      <c r="E1066" s="36" t="s">
        <v>1344</v>
      </c>
      <c r="H1066" s="98">
        <f>IF(SUM('Раздел 7'!G8)&lt;=SUM('Раздел 7'!G6),0,1)</f>
        <v>0</v>
      </c>
    </row>
    <row r="1067" spans="1:8" ht="12.75">
      <c r="A1067" s="98" t="s">
        <v>15</v>
      </c>
      <c s="36">
        <v>7</v>
      </c>
      <c s="36">
        <v>32</v>
      </c>
      <c r="E1067" s="36" t="s">
        <v>1345</v>
      </c>
      <c r="H1067" s="98">
        <f>IF(SUM('Раздел 7'!H8)&lt;=SUM('Раздел 7'!H6),0,1)</f>
        <v>0</v>
      </c>
    </row>
    <row r="1068" spans="1:8" ht="12.75">
      <c r="A1068" s="98" t="s">
        <v>15</v>
      </c>
      <c s="36">
        <v>7</v>
      </c>
      <c s="36">
        <v>33</v>
      </c>
      <c r="E1068" s="36" t="s">
        <v>1346</v>
      </c>
      <c r="H1068" s="98">
        <f>IF(SUM('Раздел 7'!I8)&lt;=SUM('Раздел 7'!I6),0,1)</f>
        <v>0</v>
      </c>
    </row>
    <row r="1069" spans="1:8" ht="12.75">
      <c r="A1069" s="98" t="s">
        <v>15</v>
      </c>
      <c s="36">
        <v>7</v>
      </c>
      <c s="36">
        <v>34</v>
      </c>
      <c r="E1069" s="36" t="s">
        <v>1347</v>
      </c>
      <c r="H1069" s="98">
        <f>IF(SUM('Раздел 7'!J8)&lt;=SUM('Раздел 7'!J6),0,1)</f>
        <v>0</v>
      </c>
    </row>
    <row r="1070" spans="1:8" ht="12.75">
      <c r="A1070" s="98" t="s">
        <v>15</v>
      </c>
      <c s="36">
        <v>7</v>
      </c>
      <c s="36">
        <v>35</v>
      </c>
      <c r="E1070" s="36" t="s">
        <v>1348</v>
      </c>
      <c r="H1070" s="98">
        <f>IF(SUM('Раздел 7'!K8)&lt;=SUM('Раздел 7'!K6),0,1)</f>
        <v>0</v>
      </c>
    </row>
    <row r="1071" spans="1:8" ht="12.75">
      <c r="A1071" s="98" t="s">
        <v>15</v>
      </c>
      <c s="36">
        <v>7</v>
      </c>
      <c s="36">
        <v>36</v>
      </c>
      <c r="E1071" s="36" t="s">
        <v>1349</v>
      </c>
      <c r="H1071" s="98">
        <f>IF(SUM('Раздел 7'!L8)&lt;=SUM('Раздел 7'!L6),0,1)</f>
        <v>0</v>
      </c>
    </row>
    <row r="1072" spans="1:8" ht="12.75">
      <c r="A1072" s="98" t="s">
        <v>15</v>
      </c>
      <c s="36">
        <v>7</v>
      </c>
      <c s="36">
        <v>37</v>
      </c>
      <c r="E1072" s="36" t="s">
        <v>1476</v>
      </c>
      <c r="H1072" s="98">
        <f>IF(SUM('Раздел 7'!D8)&lt;=SUM('Раздел 7'!D5),0,1)</f>
        <v>0</v>
      </c>
    </row>
    <row r="1073" spans="1:8" ht="12.75">
      <c r="A1073" s="98" t="s">
        <v>15</v>
      </c>
      <c s="36">
        <v>7</v>
      </c>
      <c s="36">
        <v>38</v>
      </c>
      <c r="E1073" s="36" t="s">
        <v>1477</v>
      </c>
      <c r="H1073" s="98">
        <f>IF(SUM('Раздел 7'!E8)&lt;=SUM('Раздел 7'!E5),0,1)</f>
        <v>0</v>
      </c>
    </row>
    <row r="1074" spans="1:8" ht="12.75">
      <c r="A1074" s="98" t="s">
        <v>15</v>
      </c>
      <c s="36">
        <v>7</v>
      </c>
      <c s="36">
        <v>39</v>
      </c>
      <c r="E1074" s="36" t="s">
        <v>1478</v>
      </c>
      <c r="H1074" s="98">
        <f>IF(SUM('Раздел 7'!F8)&lt;=SUM('Раздел 7'!F5),0,1)</f>
        <v>0</v>
      </c>
    </row>
    <row r="1075" spans="1:8" ht="12.75">
      <c r="A1075" s="98" t="s">
        <v>15</v>
      </c>
      <c s="36">
        <v>7</v>
      </c>
      <c s="36">
        <v>40</v>
      </c>
      <c r="E1075" s="36" t="s">
        <v>1479</v>
      </c>
      <c r="H1075" s="98">
        <f>IF(SUM('Раздел 7'!G8)&lt;=SUM('Раздел 7'!G5),0,1)</f>
        <v>0</v>
      </c>
    </row>
    <row r="1076" spans="1:8" ht="12.75">
      <c r="A1076" s="98" t="s">
        <v>15</v>
      </c>
      <c s="36">
        <v>7</v>
      </c>
      <c s="36">
        <v>41</v>
      </c>
      <c r="E1076" s="36" t="s">
        <v>1480</v>
      </c>
      <c r="H1076" s="98">
        <f>IF(SUM('Раздел 7'!H8)&lt;=SUM('Раздел 7'!H5),0,1)</f>
        <v>0</v>
      </c>
    </row>
    <row r="1077" spans="1:8" ht="12.75">
      <c r="A1077" s="98" t="s">
        <v>15</v>
      </c>
      <c s="36">
        <v>7</v>
      </c>
      <c s="36">
        <v>42</v>
      </c>
      <c r="E1077" s="36" t="s">
        <v>1481</v>
      </c>
      <c r="H1077" s="98">
        <f>IF(SUM('Раздел 7'!I8)&lt;=SUM('Раздел 7'!I5),0,1)</f>
        <v>0</v>
      </c>
    </row>
    <row r="1078" spans="1:8" ht="12.75">
      <c r="A1078" s="98" t="s">
        <v>15</v>
      </c>
      <c s="36">
        <v>7</v>
      </c>
      <c s="36">
        <v>43</v>
      </c>
      <c r="E1078" s="36" t="s">
        <v>1482</v>
      </c>
      <c r="H1078" s="98">
        <f>IF(SUM('Раздел 7'!J8)&lt;=SUM('Раздел 7'!J5),0,1)</f>
        <v>0</v>
      </c>
    </row>
    <row r="1079" spans="1:8" ht="12.75">
      <c r="A1079" s="98" t="s">
        <v>15</v>
      </c>
      <c s="36">
        <v>7</v>
      </c>
      <c s="36">
        <v>44</v>
      </c>
      <c r="E1079" s="36" t="s">
        <v>1483</v>
      </c>
      <c r="H1079" s="98">
        <f>IF(SUM('Раздел 7'!K8)&lt;=SUM('Раздел 7'!K5),0,1)</f>
        <v>0</v>
      </c>
    </row>
    <row r="1080" spans="1:8" ht="12.75">
      <c r="A1080" s="98" t="s">
        <v>15</v>
      </c>
      <c s="36">
        <v>7</v>
      </c>
      <c s="36">
        <v>45</v>
      </c>
      <c r="E1080" s="36" t="s">
        <v>1484</v>
      </c>
      <c r="H1080" s="98">
        <f>IF(SUM('Раздел 7'!L8)&lt;=SUM('Раздел 7'!L5),0,1)</f>
        <v>0</v>
      </c>
    </row>
    <row r="1081" spans="1:8" ht="12.75">
      <c r="A1081" s="98" t="s">
        <v>15</v>
      </c>
      <c s="36">
        <v>7</v>
      </c>
      <c s="36">
        <v>46</v>
      </c>
      <c r="E1081" s="36" t="s">
        <v>1377</v>
      </c>
      <c r="H1081" s="98">
        <f>IF(SUM('Раздел 7'!D9)&lt;=SUM('Раздел 7'!D5),0,1)</f>
        <v>0</v>
      </c>
    </row>
    <row r="1082" spans="1:8" ht="12.75">
      <c r="A1082" s="98" t="s">
        <v>15</v>
      </c>
      <c s="36">
        <v>7</v>
      </c>
      <c s="36">
        <v>47</v>
      </c>
      <c r="E1082" s="36" t="s">
        <v>1378</v>
      </c>
      <c r="H1082" s="98">
        <f>IF(SUM('Раздел 7'!E9)&lt;=SUM('Раздел 7'!E5),0,1)</f>
        <v>0</v>
      </c>
    </row>
    <row r="1083" spans="1:8" ht="12.75">
      <c r="A1083" s="98" t="s">
        <v>15</v>
      </c>
      <c s="36">
        <v>7</v>
      </c>
      <c s="36">
        <v>48</v>
      </c>
      <c r="E1083" s="36" t="s">
        <v>1379</v>
      </c>
      <c r="H1083" s="98">
        <f>IF(SUM('Раздел 7'!F9)&lt;=SUM('Раздел 7'!F5),0,1)</f>
        <v>0</v>
      </c>
    </row>
    <row r="1084" spans="1:8" ht="12.75">
      <c r="A1084" s="98" t="s">
        <v>15</v>
      </c>
      <c s="36">
        <v>7</v>
      </c>
      <c s="36">
        <v>49</v>
      </c>
      <c r="E1084" s="36" t="s">
        <v>1380</v>
      </c>
      <c r="H1084" s="98">
        <f>IF(SUM('Раздел 7'!G9)&lt;=SUM('Раздел 7'!G5),0,1)</f>
        <v>0</v>
      </c>
    </row>
    <row r="1085" spans="1:8" ht="12.75">
      <c r="A1085" s="98" t="s">
        <v>15</v>
      </c>
      <c s="36">
        <v>7</v>
      </c>
      <c s="36">
        <v>50</v>
      </c>
      <c r="E1085" s="36" t="s">
        <v>1381</v>
      </c>
      <c r="H1085" s="98">
        <f>IF(SUM('Раздел 7'!H9)&lt;=SUM('Раздел 7'!H5),0,1)</f>
        <v>0</v>
      </c>
    </row>
    <row r="1086" spans="1:8" ht="12.75">
      <c r="A1086" s="98" t="s">
        <v>15</v>
      </c>
      <c s="36">
        <v>7</v>
      </c>
      <c s="36">
        <v>51</v>
      </c>
      <c r="E1086" s="36" t="s">
        <v>1382</v>
      </c>
      <c r="H1086" s="98">
        <f>IF(SUM('Раздел 7'!I9)&lt;=SUM('Раздел 7'!I5),0,1)</f>
        <v>0</v>
      </c>
    </row>
    <row r="1087" spans="1:8" ht="12.75">
      <c r="A1087" s="98" t="s">
        <v>15</v>
      </c>
      <c s="36">
        <v>7</v>
      </c>
      <c s="36">
        <v>52</v>
      </c>
      <c r="E1087" s="36" t="s">
        <v>1383</v>
      </c>
      <c r="H1087" s="98">
        <f>IF(SUM('Раздел 7'!J9)&lt;=SUM('Раздел 7'!J5),0,1)</f>
        <v>0</v>
      </c>
    </row>
    <row r="1088" spans="1:8" ht="12.75">
      <c r="A1088" s="98" t="s">
        <v>15</v>
      </c>
      <c s="36">
        <v>7</v>
      </c>
      <c s="36">
        <v>53</v>
      </c>
      <c r="E1088" s="36" t="s">
        <v>1384</v>
      </c>
      <c r="H1088" s="98">
        <f>IF(SUM('Раздел 7'!K9)&lt;=SUM('Раздел 7'!K5),0,1)</f>
        <v>0</v>
      </c>
    </row>
    <row r="1089" spans="1:8" ht="12.75">
      <c r="A1089" s="98" t="s">
        <v>15</v>
      </c>
      <c s="36">
        <v>7</v>
      </c>
      <c s="36">
        <v>54</v>
      </c>
      <c r="E1089" s="36" t="s">
        <v>1385</v>
      </c>
      <c r="H1089" s="98">
        <f>IF(SUM('Раздел 7'!L9)&lt;=SUM('Раздел 7'!L5),0,1)</f>
        <v>0</v>
      </c>
    </row>
    <row r="1090" spans="1:8" ht="12.75">
      <c r="A1090" s="98" t="s">
        <v>15</v>
      </c>
      <c s="36">
        <v>7</v>
      </c>
      <c s="36">
        <v>55</v>
      </c>
      <c r="E1090" s="36" t="s">
        <v>1494</v>
      </c>
      <c r="H1090" s="98">
        <f>IF(SUM('Раздел 7'!D10)&lt;=SUM('Раздел 7'!D5),0,1)</f>
        <v>0</v>
      </c>
    </row>
    <row r="1091" spans="1:8" ht="12.75">
      <c r="A1091" s="98" t="s">
        <v>15</v>
      </c>
      <c s="36">
        <v>7</v>
      </c>
      <c s="36">
        <v>56</v>
      </c>
      <c r="E1091" s="36" t="s">
        <v>1495</v>
      </c>
      <c r="H1091" s="98">
        <f>IF(SUM('Раздел 7'!E10)&lt;=SUM('Раздел 7'!E5),0,1)</f>
        <v>0</v>
      </c>
    </row>
    <row r="1092" spans="1:8" ht="12.75">
      <c r="A1092" s="98" t="s">
        <v>15</v>
      </c>
      <c s="36">
        <v>7</v>
      </c>
      <c s="36">
        <v>57</v>
      </c>
      <c r="E1092" s="36" t="s">
        <v>1496</v>
      </c>
      <c r="H1092" s="98">
        <f>IF(SUM('Раздел 7'!F10)&lt;=SUM('Раздел 7'!F5),0,1)</f>
        <v>0</v>
      </c>
    </row>
    <row r="1093" spans="1:8" ht="12.75">
      <c r="A1093" s="98" t="s">
        <v>15</v>
      </c>
      <c s="36">
        <v>7</v>
      </c>
      <c s="36">
        <v>58</v>
      </c>
      <c r="E1093" s="36" t="s">
        <v>1497</v>
      </c>
      <c r="H1093" s="98">
        <f>IF(SUM('Раздел 7'!G10)&lt;=SUM('Раздел 7'!G5),0,1)</f>
        <v>0</v>
      </c>
    </row>
    <row r="1094" spans="1:8" ht="12.75">
      <c r="A1094" s="98" t="s">
        <v>15</v>
      </c>
      <c s="36">
        <v>7</v>
      </c>
      <c s="36">
        <v>59</v>
      </c>
      <c r="E1094" s="36" t="s">
        <v>1498</v>
      </c>
      <c r="H1094" s="98">
        <f>IF(SUM('Раздел 7'!H10)&lt;=SUM('Раздел 7'!H5),0,1)</f>
        <v>0</v>
      </c>
    </row>
    <row r="1095" spans="1:8" ht="12.75">
      <c r="A1095" s="98" t="s">
        <v>15</v>
      </c>
      <c s="36">
        <v>7</v>
      </c>
      <c s="36">
        <v>60</v>
      </c>
      <c r="E1095" s="36" t="s">
        <v>1499</v>
      </c>
      <c r="H1095" s="98">
        <f>IF(SUM('Раздел 7'!I10)&lt;=SUM('Раздел 7'!I5),0,1)</f>
        <v>0</v>
      </c>
    </row>
    <row r="1096" spans="1:8" ht="12.75">
      <c r="A1096" s="98" t="s">
        <v>15</v>
      </c>
      <c s="36">
        <v>7</v>
      </c>
      <c s="36">
        <v>61</v>
      </c>
      <c r="E1096" s="36" t="s">
        <v>1500</v>
      </c>
      <c r="H1096" s="98">
        <f>IF(SUM('Раздел 7'!J10)&lt;=SUM('Раздел 7'!J5),0,1)</f>
        <v>0</v>
      </c>
    </row>
    <row r="1097" spans="1:8" ht="12.75">
      <c r="A1097" s="98" t="s">
        <v>15</v>
      </c>
      <c s="36">
        <v>7</v>
      </c>
      <c s="36">
        <v>62</v>
      </c>
      <c r="E1097" s="36" t="s">
        <v>1501</v>
      </c>
      <c r="H1097" s="98">
        <f>IF(SUM('Раздел 7'!K10)&lt;=SUM('Раздел 7'!K5),0,1)</f>
        <v>0</v>
      </c>
    </row>
    <row r="1098" spans="1:8" ht="12.75">
      <c r="A1098" s="98" t="s">
        <v>15</v>
      </c>
      <c s="36">
        <v>7</v>
      </c>
      <c s="36">
        <v>63</v>
      </c>
      <c r="E1098" s="36" t="s">
        <v>1502</v>
      </c>
      <c r="H1098" s="98">
        <f>IF(SUM('Раздел 7'!L10)&lt;=SUM('Раздел 7'!L5),0,1)</f>
        <v>0</v>
      </c>
    </row>
    <row r="1099" spans="1:8" ht="12.75">
      <c r="A1099" s="98" t="s">
        <v>15</v>
      </c>
      <c s="36">
        <v>7</v>
      </c>
      <c s="36">
        <v>64</v>
      </c>
      <c r="E1099" s="36" t="s">
        <v>1485</v>
      </c>
      <c r="H1099" s="98">
        <f>IF(SUM('Раздел 7'!D12)&lt;=SUM('Раздел 7'!D5),0,1)</f>
        <v>0</v>
      </c>
    </row>
    <row r="1100" spans="1:8" ht="12.75">
      <c r="A1100" s="98" t="s">
        <v>15</v>
      </c>
      <c s="36">
        <v>7</v>
      </c>
      <c s="36">
        <v>65</v>
      </c>
      <c r="E1100" s="36" t="s">
        <v>1486</v>
      </c>
      <c r="H1100" s="98">
        <f>IF(SUM('Раздел 7'!E12)&lt;=SUM('Раздел 7'!E5),0,1)</f>
        <v>0</v>
      </c>
    </row>
    <row r="1101" spans="1:8" ht="12.75">
      <c r="A1101" s="98" t="s">
        <v>15</v>
      </c>
      <c s="36">
        <v>7</v>
      </c>
      <c s="36">
        <v>66</v>
      </c>
      <c r="E1101" s="36" t="s">
        <v>1487</v>
      </c>
      <c r="H1101" s="98">
        <f>IF(SUM('Раздел 7'!F12)&lt;=SUM('Раздел 7'!F5),0,1)</f>
        <v>0</v>
      </c>
    </row>
    <row r="1102" spans="1:8" ht="12.75">
      <c r="A1102" s="98" t="s">
        <v>15</v>
      </c>
      <c s="36">
        <v>7</v>
      </c>
      <c s="36">
        <v>67</v>
      </c>
      <c r="E1102" s="36" t="s">
        <v>1488</v>
      </c>
      <c r="H1102" s="98">
        <f>IF(SUM('Раздел 7'!G12)&lt;=SUM('Раздел 7'!G5),0,1)</f>
        <v>0</v>
      </c>
    </row>
    <row r="1103" spans="1:8" ht="12.75">
      <c r="A1103" s="98" t="s">
        <v>15</v>
      </c>
      <c s="36">
        <v>7</v>
      </c>
      <c s="36">
        <v>68</v>
      </c>
      <c r="E1103" s="36" t="s">
        <v>1489</v>
      </c>
      <c r="H1103" s="98">
        <f>IF(SUM('Раздел 7'!H12)&lt;=SUM('Раздел 7'!H5),0,1)</f>
        <v>0</v>
      </c>
    </row>
    <row r="1104" spans="1:8" ht="12.75">
      <c r="A1104" s="98" t="s">
        <v>15</v>
      </c>
      <c s="36">
        <v>7</v>
      </c>
      <c s="36">
        <v>69</v>
      </c>
      <c r="E1104" s="36" t="s">
        <v>1490</v>
      </c>
      <c r="H1104" s="98">
        <f>IF(SUM('Раздел 7'!I12)&lt;=SUM('Раздел 7'!I5),0,1)</f>
        <v>0</v>
      </c>
    </row>
    <row r="1105" spans="1:8" ht="12.75">
      <c r="A1105" s="98" t="s">
        <v>15</v>
      </c>
      <c s="36">
        <v>7</v>
      </c>
      <c s="36">
        <v>70</v>
      </c>
      <c r="E1105" s="36" t="s">
        <v>1491</v>
      </c>
      <c r="H1105" s="98">
        <f>IF(SUM('Раздел 7'!J12)&lt;=SUM('Раздел 7'!J5),0,1)</f>
        <v>0</v>
      </c>
    </row>
    <row r="1106" spans="1:8" ht="12.75">
      <c r="A1106" s="98" t="s">
        <v>15</v>
      </c>
      <c s="36">
        <v>7</v>
      </c>
      <c s="36">
        <v>71</v>
      </c>
      <c r="E1106" s="36" t="s">
        <v>1492</v>
      </c>
      <c r="H1106" s="98">
        <f>IF(SUM('Раздел 7'!K12)&lt;=SUM('Раздел 7'!K5),0,1)</f>
        <v>0</v>
      </c>
    </row>
    <row r="1107" spans="1:8" ht="12.75">
      <c r="A1107" s="98" t="s">
        <v>15</v>
      </c>
      <c s="36">
        <v>7</v>
      </c>
      <c s="36">
        <v>72</v>
      </c>
      <c r="E1107" s="36" t="s">
        <v>1493</v>
      </c>
      <c r="H1107" s="98">
        <f>IF(SUM('Раздел 7'!L12)&lt;=SUM('Раздел 7'!L5),0,1)</f>
        <v>0</v>
      </c>
    </row>
    <row r="1108" spans="1:8" ht="12.75">
      <c r="A1108" s="98" t="s">
        <v>15</v>
      </c>
      <c s="36">
        <v>7</v>
      </c>
      <c s="36">
        <v>73</v>
      </c>
      <c r="E1108" s="36" t="s">
        <v>1386</v>
      </c>
      <c r="H1108" s="98">
        <f>IF(SUM('Раздел 7'!D13)&lt;=SUM('Раздел 7'!D5),0,1)</f>
        <v>0</v>
      </c>
    </row>
    <row r="1109" spans="1:8" ht="12.75">
      <c r="A1109" s="98" t="s">
        <v>15</v>
      </c>
      <c s="36">
        <v>7</v>
      </c>
      <c s="36">
        <v>74</v>
      </c>
      <c r="E1109" s="36" t="s">
        <v>1387</v>
      </c>
      <c r="H1109" s="98">
        <f>IF(SUM('Раздел 7'!E13)&lt;=SUM('Раздел 7'!E5),0,1)</f>
        <v>0</v>
      </c>
    </row>
    <row r="1110" spans="1:8" ht="12.75">
      <c r="A1110" s="98" t="s">
        <v>15</v>
      </c>
      <c s="36">
        <v>7</v>
      </c>
      <c s="36">
        <v>75</v>
      </c>
      <c r="E1110" s="36" t="s">
        <v>1388</v>
      </c>
      <c r="H1110" s="98">
        <f>IF(SUM('Раздел 7'!F13)&lt;=SUM('Раздел 7'!F5),0,1)</f>
        <v>0</v>
      </c>
    </row>
    <row r="1111" spans="1:8" ht="12.75">
      <c r="A1111" s="98" t="s">
        <v>15</v>
      </c>
      <c s="36">
        <v>7</v>
      </c>
      <c s="36">
        <v>76</v>
      </c>
      <c r="E1111" s="36" t="s">
        <v>1389</v>
      </c>
      <c r="H1111" s="98">
        <f>IF(SUM('Раздел 7'!G13)&lt;=SUM('Раздел 7'!G5),0,1)</f>
        <v>0</v>
      </c>
    </row>
    <row r="1112" spans="1:8" ht="12.75">
      <c r="A1112" s="98" t="s">
        <v>15</v>
      </c>
      <c s="36">
        <v>7</v>
      </c>
      <c s="36">
        <v>77</v>
      </c>
      <c r="E1112" s="36" t="s">
        <v>1390</v>
      </c>
      <c r="H1112" s="98">
        <f>IF(SUM('Раздел 7'!H13)&lt;=SUM('Раздел 7'!H5),0,1)</f>
        <v>0</v>
      </c>
    </row>
    <row r="1113" spans="1:8" ht="12.75">
      <c r="A1113" s="98" t="s">
        <v>15</v>
      </c>
      <c s="36">
        <v>7</v>
      </c>
      <c s="36">
        <v>78</v>
      </c>
      <c r="E1113" s="36" t="s">
        <v>1391</v>
      </c>
      <c r="H1113" s="98">
        <f>IF(SUM('Раздел 7'!I13)&lt;=SUM('Раздел 7'!I5),0,1)</f>
        <v>0</v>
      </c>
    </row>
    <row r="1114" spans="1:8" ht="12.75">
      <c r="A1114" s="98" t="s">
        <v>15</v>
      </c>
      <c s="36">
        <v>7</v>
      </c>
      <c s="36">
        <v>79</v>
      </c>
      <c r="E1114" s="36" t="s">
        <v>1392</v>
      </c>
      <c r="H1114" s="98">
        <f>IF(SUM('Раздел 7'!J13)&lt;=SUM('Раздел 7'!J5),0,1)</f>
        <v>0</v>
      </c>
    </row>
    <row r="1115" spans="1:8" ht="12.75">
      <c r="A1115" s="98" t="s">
        <v>15</v>
      </c>
      <c s="36">
        <v>7</v>
      </c>
      <c s="36">
        <v>80</v>
      </c>
      <c r="E1115" s="36" t="s">
        <v>1393</v>
      </c>
      <c r="H1115" s="98">
        <f>IF(SUM('Раздел 7'!K13)&lt;=SUM('Раздел 7'!K5),0,1)</f>
        <v>0</v>
      </c>
    </row>
    <row r="1116" spans="1:8" ht="12.75">
      <c r="A1116" s="98" t="s">
        <v>15</v>
      </c>
      <c s="36">
        <v>7</v>
      </c>
      <c s="36">
        <v>81</v>
      </c>
      <c r="E1116" s="36" t="s">
        <v>1394</v>
      </c>
      <c r="H1116" s="98">
        <f>IF(SUM('Раздел 7'!L13)&lt;=SUM('Раздел 7'!L5),0,1)</f>
        <v>0</v>
      </c>
    </row>
    <row r="1117" spans="1:8" ht="12.75">
      <c r="A1117" s="98" t="s">
        <v>15</v>
      </c>
      <c s="36">
        <v>7</v>
      </c>
      <c s="36">
        <v>82</v>
      </c>
      <c r="E1117" s="36" t="s">
        <v>1503</v>
      </c>
      <c r="H1117" s="98">
        <f>IF(SUM('Раздел 7'!D14)&lt;=SUM('Раздел 7'!D5),0,1)</f>
        <v>0</v>
      </c>
    </row>
    <row r="1118" spans="1:8" ht="12.75">
      <c r="A1118" s="98" t="s">
        <v>15</v>
      </c>
      <c s="36">
        <v>7</v>
      </c>
      <c s="36">
        <v>83</v>
      </c>
      <c r="E1118" s="36" t="s">
        <v>1504</v>
      </c>
      <c r="H1118" s="98">
        <f>IF(SUM('Раздел 7'!E14)&lt;=SUM('Раздел 7'!E5),0,1)</f>
        <v>0</v>
      </c>
    </row>
    <row r="1119" spans="1:8" ht="12.75">
      <c r="A1119" s="98" t="s">
        <v>15</v>
      </c>
      <c s="36">
        <v>7</v>
      </c>
      <c s="36">
        <v>84</v>
      </c>
      <c r="E1119" s="36" t="s">
        <v>1505</v>
      </c>
      <c r="H1119" s="98">
        <f>IF(SUM('Раздел 7'!F14)&lt;=SUM('Раздел 7'!F5),0,1)</f>
        <v>0</v>
      </c>
    </row>
    <row r="1120" spans="1:8" ht="12.75">
      <c r="A1120" s="98" t="s">
        <v>15</v>
      </c>
      <c s="36">
        <v>7</v>
      </c>
      <c s="36">
        <v>85</v>
      </c>
      <c r="E1120" s="36" t="s">
        <v>1506</v>
      </c>
      <c r="H1120" s="98">
        <f>IF(SUM('Раздел 7'!G14)&lt;=SUM('Раздел 7'!G5),0,1)</f>
        <v>0</v>
      </c>
    </row>
    <row r="1121" spans="1:8" ht="12.75">
      <c r="A1121" s="98" t="s">
        <v>15</v>
      </c>
      <c s="36">
        <v>7</v>
      </c>
      <c s="36">
        <v>86</v>
      </c>
      <c r="E1121" s="36" t="s">
        <v>1507</v>
      </c>
      <c r="H1121" s="98">
        <f>IF(SUM('Раздел 7'!H14)&lt;=SUM('Раздел 7'!H5),0,1)</f>
        <v>0</v>
      </c>
    </row>
    <row r="1122" spans="1:8" ht="12.75">
      <c r="A1122" s="98" t="s">
        <v>15</v>
      </c>
      <c s="36">
        <v>7</v>
      </c>
      <c s="36">
        <v>87</v>
      </c>
      <c r="E1122" s="36" t="s">
        <v>1508</v>
      </c>
      <c r="H1122" s="98">
        <f>IF(SUM('Раздел 7'!I14)&lt;=SUM('Раздел 7'!I5),0,1)</f>
        <v>0</v>
      </c>
    </row>
    <row r="1123" spans="1:8" ht="12.75">
      <c r="A1123" s="98" t="s">
        <v>15</v>
      </c>
      <c s="36">
        <v>7</v>
      </c>
      <c s="36">
        <v>88</v>
      </c>
      <c r="E1123" s="36" t="s">
        <v>1509</v>
      </c>
      <c r="H1123" s="98">
        <f>IF(SUM('Раздел 7'!J14)&lt;=SUM('Раздел 7'!J5),0,1)</f>
        <v>0</v>
      </c>
    </row>
    <row r="1124" spans="1:8" ht="12.75">
      <c r="A1124" s="98" t="s">
        <v>15</v>
      </c>
      <c s="36">
        <v>7</v>
      </c>
      <c s="36">
        <v>89</v>
      </c>
      <c r="E1124" s="36" t="s">
        <v>1510</v>
      </c>
      <c r="H1124" s="98">
        <f>IF(SUM('Раздел 7'!K14)&lt;=SUM('Раздел 7'!K5),0,1)</f>
        <v>0</v>
      </c>
    </row>
    <row r="1125" spans="1:8" ht="12.75">
      <c r="A1125" s="98" t="s">
        <v>15</v>
      </c>
      <c s="36">
        <v>7</v>
      </c>
      <c s="36">
        <v>90</v>
      </c>
      <c r="E1125" s="36" t="s">
        <v>1511</v>
      </c>
      <c r="H1125" s="98">
        <f>IF(SUM('Раздел 7'!L14)&lt;=SUM('Раздел 7'!L5),0,1)</f>
        <v>0</v>
      </c>
    </row>
    <row r="1126" spans="1:8" ht="12.75">
      <c r="A1126" s="98" t="s">
        <v>15</v>
      </c>
      <c s="36">
        <v>7</v>
      </c>
      <c s="36">
        <v>91</v>
      </c>
      <c r="E1126" s="36" t="s">
        <v>1512</v>
      </c>
      <c r="H1126" s="98">
        <f>IF(SUM('Раздел 7'!D15)&lt;=SUM('Раздел 7'!D5),0,1)</f>
        <v>0</v>
      </c>
    </row>
    <row r="1127" spans="1:8" ht="12.75">
      <c r="A1127" s="98" t="s">
        <v>15</v>
      </c>
      <c s="36">
        <v>7</v>
      </c>
      <c s="36">
        <v>92</v>
      </c>
      <c r="E1127" s="36" t="s">
        <v>1513</v>
      </c>
      <c r="H1127" s="98">
        <f>IF(SUM('Раздел 7'!E15)&lt;=SUM('Раздел 7'!E5),0,1)</f>
        <v>0</v>
      </c>
    </row>
    <row r="1128" spans="1:8" ht="12.75">
      <c r="A1128" s="98" t="s">
        <v>15</v>
      </c>
      <c s="36">
        <v>7</v>
      </c>
      <c s="36">
        <v>93</v>
      </c>
      <c r="E1128" s="36" t="s">
        <v>1514</v>
      </c>
      <c r="H1128" s="98">
        <f>IF(SUM('Раздел 7'!F15)&lt;=SUM('Раздел 7'!F5),0,1)</f>
        <v>0</v>
      </c>
    </row>
    <row r="1129" spans="1:8" ht="12.75">
      <c r="A1129" s="98" t="s">
        <v>15</v>
      </c>
      <c s="36">
        <v>7</v>
      </c>
      <c s="36">
        <v>94</v>
      </c>
      <c r="E1129" s="36" t="s">
        <v>1515</v>
      </c>
      <c r="H1129" s="98">
        <f>IF(SUM('Раздел 7'!G15)&lt;=SUM('Раздел 7'!G5),0,1)</f>
        <v>0</v>
      </c>
    </row>
    <row r="1130" spans="1:8" ht="12.75">
      <c r="A1130" s="98" t="s">
        <v>15</v>
      </c>
      <c s="36">
        <v>7</v>
      </c>
      <c s="36">
        <v>95</v>
      </c>
      <c r="E1130" s="36" t="s">
        <v>1516</v>
      </c>
      <c r="H1130" s="98">
        <f>IF(SUM('Раздел 7'!H15)&lt;=SUM('Раздел 7'!H5),0,1)</f>
        <v>0</v>
      </c>
    </row>
    <row r="1131" spans="1:8" ht="12.75">
      <c r="A1131" s="98" t="s">
        <v>15</v>
      </c>
      <c s="36">
        <v>7</v>
      </c>
      <c s="36">
        <v>96</v>
      </c>
      <c r="E1131" s="36" t="s">
        <v>1517</v>
      </c>
      <c r="H1131" s="98">
        <f>IF(SUM('Раздел 7'!I15)&lt;=SUM('Раздел 7'!I5),0,1)</f>
        <v>0</v>
      </c>
    </row>
    <row r="1132" spans="1:8" ht="12.75">
      <c r="A1132" s="98" t="s">
        <v>15</v>
      </c>
      <c s="36">
        <v>7</v>
      </c>
      <c s="36">
        <v>97</v>
      </c>
      <c r="E1132" s="36" t="s">
        <v>1518</v>
      </c>
      <c r="H1132" s="98">
        <f>IF(SUM('Раздел 7'!J15)&lt;=SUM('Раздел 7'!J5),0,1)</f>
        <v>0</v>
      </c>
    </row>
    <row r="1133" spans="1:8" ht="12.75">
      <c r="A1133" s="98" t="s">
        <v>15</v>
      </c>
      <c s="36">
        <v>7</v>
      </c>
      <c s="36">
        <v>98</v>
      </c>
      <c r="E1133" s="36" t="s">
        <v>1519</v>
      </c>
      <c r="H1133" s="98">
        <f>IF(SUM('Раздел 7'!K15)&lt;=SUM('Раздел 7'!K5),0,1)</f>
        <v>0</v>
      </c>
    </row>
    <row r="1134" spans="1:8" ht="12.75">
      <c r="A1134" s="98" t="s">
        <v>15</v>
      </c>
      <c s="36">
        <v>7</v>
      </c>
      <c s="36">
        <v>99</v>
      </c>
      <c r="E1134" s="36" t="s">
        <v>1520</v>
      </c>
      <c r="H1134" s="98">
        <f>IF(SUM('Раздел 7'!L15)&lt;=SUM('Раздел 7'!L5),0,1)</f>
        <v>0</v>
      </c>
    </row>
    <row r="1135" spans="1:8" ht="12.75">
      <c r="A1135" s="98" t="s">
        <v>15</v>
      </c>
      <c s="36">
        <v>7</v>
      </c>
      <c s="36">
        <v>100</v>
      </c>
      <c r="E1135" s="36" t="s">
        <v>1521</v>
      </c>
      <c r="H1135" s="98">
        <f>IF(SUM('Раздел 7'!D16)&lt;=SUM('Раздел 7'!D5),0,1)</f>
        <v>0</v>
      </c>
    </row>
    <row r="1136" spans="1:8" ht="12.75">
      <c r="A1136" s="98" t="s">
        <v>15</v>
      </c>
      <c s="36">
        <v>7</v>
      </c>
      <c s="36">
        <v>101</v>
      </c>
      <c r="E1136" s="36" t="s">
        <v>1522</v>
      </c>
      <c r="H1136" s="98">
        <f>IF(SUM('Раздел 7'!E16)&lt;=SUM('Раздел 7'!E5),0,1)</f>
        <v>0</v>
      </c>
    </row>
    <row r="1137" spans="1:8" ht="12.75">
      <c r="A1137" s="98" t="s">
        <v>15</v>
      </c>
      <c s="36">
        <v>7</v>
      </c>
      <c s="36">
        <v>102</v>
      </c>
      <c r="E1137" s="36" t="s">
        <v>1523</v>
      </c>
      <c r="H1137" s="98">
        <f>IF(SUM('Раздел 7'!F16)&lt;=SUM('Раздел 7'!F5),0,1)</f>
        <v>0</v>
      </c>
    </row>
    <row r="1138" spans="1:8" ht="12.75">
      <c r="A1138" s="98" t="s">
        <v>15</v>
      </c>
      <c s="36">
        <v>7</v>
      </c>
      <c s="36">
        <v>103</v>
      </c>
      <c r="E1138" s="36" t="s">
        <v>1524</v>
      </c>
      <c r="H1138" s="98">
        <f>IF(SUM('Раздел 7'!G16)&lt;=SUM('Раздел 7'!G5),0,1)</f>
        <v>0</v>
      </c>
    </row>
    <row r="1139" spans="1:8" ht="12.75">
      <c r="A1139" s="98" t="s">
        <v>15</v>
      </c>
      <c s="36">
        <v>7</v>
      </c>
      <c s="36">
        <v>104</v>
      </c>
      <c r="E1139" s="36" t="s">
        <v>1525</v>
      </c>
      <c r="H1139" s="98">
        <f>IF(SUM('Раздел 7'!H16)&lt;=SUM('Раздел 7'!H5),0,1)</f>
        <v>0</v>
      </c>
    </row>
    <row r="1140" spans="1:8" ht="12.75">
      <c r="A1140" s="98" t="s">
        <v>15</v>
      </c>
      <c s="36">
        <v>7</v>
      </c>
      <c s="36">
        <v>105</v>
      </c>
      <c r="E1140" s="36" t="s">
        <v>1526</v>
      </c>
      <c r="H1140" s="98">
        <f>IF(SUM('Раздел 7'!I16)&lt;=SUM('Раздел 7'!I5),0,1)</f>
        <v>0</v>
      </c>
    </row>
    <row r="1141" spans="1:8" ht="12.75">
      <c r="A1141" s="98" t="s">
        <v>15</v>
      </c>
      <c s="36">
        <v>7</v>
      </c>
      <c s="36">
        <v>106</v>
      </c>
      <c r="E1141" s="36" t="s">
        <v>1527</v>
      </c>
      <c r="H1141" s="98">
        <f>IF(SUM('Раздел 7'!J16)&lt;=SUM('Раздел 7'!J5),0,1)</f>
        <v>0</v>
      </c>
    </row>
    <row r="1142" spans="1:8" ht="12.75">
      <c r="A1142" s="98" t="s">
        <v>15</v>
      </c>
      <c s="36">
        <v>7</v>
      </c>
      <c s="36">
        <v>107</v>
      </c>
      <c r="E1142" s="36" t="s">
        <v>1528</v>
      </c>
      <c r="H1142" s="98">
        <f>IF(SUM('Раздел 7'!K16)&lt;=SUM('Раздел 7'!K5),0,1)</f>
        <v>0</v>
      </c>
    </row>
    <row r="1143" spans="1:8" ht="12.75">
      <c r="A1143" s="98" t="s">
        <v>15</v>
      </c>
      <c s="36">
        <v>7</v>
      </c>
      <c s="36">
        <v>108</v>
      </c>
      <c r="E1143" s="36" t="s">
        <v>1529</v>
      </c>
      <c r="H1143" s="98">
        <f>IF(SUM('Раздел 7'!L16)&lt;=SUM('Раздел 7'!L5),0,1)</f>
        <v>0</v>
      </c>
    </row>
    <row r="1144" spans="1:8" ht="12.75">
      <c r="A1144" s="98" t="s">
        <v>15</v>
      </c>
      <c s="36">
        <v>7</v>
      </c>
      <c s="36">
        <v>109</v>
      </c>
      <c r="E1144" s="36" t="s">
        <v>1395</v>
      </c>
      <c r="H1144" s="98">
        <f>IF(SUM('Раздел 7'!D10)&lt;=SUM('Раздел 7'!D6),0,1)</f>
        <v>0</v>
      </c>
    </row>
    <row r="1145" spans="1:8" ht="12.75">
      <c r="A1145" s="98" t="s">
        <v>15</v>
      </c>
      <c s="36">
        <v>7</v>
      </c>
      <c s="36">
        <v>110</v>
      </c>
      <c r="E1145" s="36" t="s">
        <v>1396</v>
      </c>
      <c r="H1145" s="98">
        <f>IF(SUM('Раздел 7'!E10)&lt;=SUM('Раздел 7'!E6),0,1)</f>
        <v>0</v>
      </c>
    </row>
    <row r="1146" spans="1:8" ht="12.75">
      <c r="A1146" s="98" t="s">
        <v>15</v>
      </c>
      <c s="36">
        <v>7</v>
      </c>
      <c s="36">
        <v>111</v>
      </c>
      <c r="E1146" s="36" t="s">
        <v>1397</v>
      </c>
      <c r="H1146" s="98">
        <f>IF(SUM('Раздел 7'!F10)&lt;=SUM('Раздел 7'!F6),0,1)</f>
        <v>0</v>
      </c>
    </row>
    <row r="1147" spans="1:8" ht="12.75">
      <c r="A1147" s="98" t="s">
        <v>15</v>
      </c>
      <c s="36">
        <v>7</v>
      </c>
      <c s="36">
        <v>112</v>
      </c>
      <c r="E1147" s="36" t="s">
        <v>1398</v>
      </c>
      <c r="H1147" s="98">
        <f>IF(SUM('Раздел 7'!G10)&lt;=SUM('Раздел 7'!G6),0,1)</f>
        <v>0</v>
      </c>
    </row>
    <row r="1148" spans="1:8" ht="12.75">
      <c r="A1148" s="98" t="s">
        <v>15</v>
      </c>
      <c s="36">
        <v>7</v>
      </c>
      <c s="36">
        <v>113</v>
      </c>
      <c r="E1148" s="36" t="s">
        <v>1399</v>
      </c>
      <c r="H1148" s="98">
        <f>IF(SUM('Раздел 7'!H10)&lt;=SUM('Раздел 7'!H6),0,1)</f>
        <v>0</v>
      </c>
    </row>
    <row r="1149" spans="1:8" ht="12.75">
      <c r="A1149" s="98" t="s">
        <v>15</v>
      </c>
      <c s="36">
        <v>7</v>
      </c>
      <c s="36">
        <v>114</v>
      </c>
      <c r="E1149" s="36" t="s">
        <v>1400</v>
      </c>
      <c r="H1149" s="98">
        <f>IF(SUM('Раздел 7'!I10)&lt;=SUM('Раздел 7'!I6),0,1)</f>
        <v>0</v>
      </c>
    </row>
    <row r="1150" spans="1:8" ht="12.75">
      <c r="A1150" s="98" t="s">
        <v>15</v>
      </c>
      <c s="36">
        <v>7</v>
      </c>
      <c s="36">
        <v>115</v>
      </c>
      <c r="E1150" s="36" t="s">
        <v>1401</v>
      </c>
      <c r="H1150" s="98">
        <f>IF(SUM('Раздел 7'!J10)&lt;=SUM('Раздел 7'!J6),0,1)</f>
        <v>0</v>
      </c>
    </row>
    <row r="1151" spans="1:8" ht="12.75">
      <c r="A1151" s="98" t="s">
        <v>15</v>
      </c>
      <c s="36">
        <v>7</v>
      </c>
      <c s="36">
        <v>116</v>
      </c>
      <c r="E1151" s="36" t="s">
        <v>1402</v>
      </c>
      <c r="H1151" s="98">
        <f>IF(SUM('Раздел 7'!K10)&lt;=SUM('Раздел 7'!K6),0,1)</f>
        <v>0</v>
      </c>
    </row>
    <row r="1152" spans="1:8" ht="12.75">
      <c r="A1152" s="98" t="s">
        <v>15</v>
      </c>
      <c s="36">
        <v>7</v>
      </c>
      <c s="36">
        <v>117</v>
      </c>
      <c r="E1152" s="36" t="s">
        <v>1403</v>
      </c>
      <c r="H1152" s="98">
        <f>IF(SUM('Раздел 7'!L10)&lt;=SUM('Раздел 7'!L6),0,1)</f>
        <v>0</v>
      </c>
    </row>
    <row r="1153" spans="1:8" ht="12.75">
      <c r="A1153" s="98" t="s">
        <v>15</v>
      </c>
      <c s="36">
        <v>7</v>
      </c>
      <c s="36">
        <v>118</v>
      </c>
      <c r="E1153" s="36" t="s">
        <v>1404</v>
      </c>
      <c r="H1153" s="98">
        <f>IF(SUM('Раздел 7'!D12)&lt;=SUM('Раздел 7'!D6),0,1)</f>
        <v>0</v>
      </c>
    </row>
    <row r="1154" spans="1:8" ht="12.75">
      <c r="A1154" s="98" t="s">
        <v>15</v>
      </c>
      <c s="36">
        <v>7</v>
      </c>
      <c s="36">
        <v>119</v>
      </c>
      <c r="E1154" s="36" t="s">
        <v>1405</v>
      </c>
      <c r="H1154" s="98">
        <f>IF(SUM('Раздел 7'!E12)&lt;=SUM('Раздел 7'!E6),0,1)</f>
        <v>0</v>
      </c>
    </row>
    <row r="1155" spans="1:8" ht="12.75">
      <c r="A1155" s="98" t="s">
        <v>15</v>
      </c>
      <c s="36">
        <v>7</v>
      </c>
      <c s="36">
        <v>120</v>
      </c>
      <c r="E1155" s="36" t="s">
        <v>1406</v>
      </c>
      <c r="H1155" s="98">
        <f>IF(SUM('Раздел 7'!F12)&lt;=SUM('Раздел 7'!F6),0,1)</f>
        <v>0</v>
      </c>
    </row>
    <row r="1156" spans="1:8" ht="12.75">
      <c r="A1156" s="98" t="s">
        <v>15</v>
      </c>
      <c s="36">
        <v>7</v>
      </c>
      <c s="36">
        <v>121</v>
      </c>
      <c r="E1156" s="36" t="s">
        <v>1407</v>
      </c>
      <c r="H1156" s="98">
        <f>IF(SUM('Раздел 7'!G12)&lt;=SUM('Раздел 7'!G6),0,1)</f>
        <v>0</v>
      </c>
    </row>
    <row r="1157" spans="1:8" ht="12.75">
      <c r="A1157" s="98" t="s">
        <v>15</v>
      </c>
      <c s="36">
        <v>7</v>
      </c>
      <c s="36">
        <v>122</v>
      </c>
      <c r="E1157" s="36" t="s">
        <v>1408</v>
      </c>
      <c r="H1157" s="98">
        <f>IF(SUM('Раздел 7'!H12)&lt;=SUM('Раздел 7'!H6),0,1)</f>
        <v>0</v>
      </c>
    </row>
    <row r="1158" spans="1:8" ht="12.75">
      <c r="A1158" s="98" t="s">
        <v>15</v>
      </c>
      <c s="36">
        <v>7</v>
      </c>
      <c s="36">
        <v>123</v>
      </c>
      <c r="E1158" s="36" t="s">
        <v>1409</v>
      </c>
      <c r="H1158" s="98">
        <f>IF(SUM('Раздел 7'!I12)&lt;=SUM('Раздел 7'!I6),0,1)</f>
        <v>0</v>
      </c>
    </row>
    <row r="1159" spans="1:8" ht="12.75">
      <c r="A1159" s="98" t="s">
        <v>15</v>
      </c>
      <c s="36">
        <v>7</v>
      </c>
      <c s="36">
        <v>124</v>
      </c>
      <c r="E1159" s="36" t="s">
        <v>1410</v>
      </c>
      <c r="H1159" s="98">
        <f>IF(SUM('Раздел 7'!J12)&lt;=SUM('Раздел 7'!J6),0,1)</f>
        <v>0</v>
      </c>
    </row>
    <row r="1160" spans="1:8" ht="12.75">
      <c r="A1160" s="98" t="s">
        <v>15</v>
      </c>
      <c s="36">
        <v>7</v>
      </c>
      <c s="36">
        <v>125</v>
      </c>
      <c r="E1160" s="36" t="s">
        <v>1411</v>
      </c>
      <c r="H1160" s="98">
        <f>IF(SUM('Раздел 7'!K12)&lt;=SUM('Раздел 7'!K6),0,1)</f>
        <v>0</v>
      </c>
    </row>
    <row r="1161" spans="1:8" ht="12.75">
      <c r="A1161" s="98" t="s">
        <v>15</v>
      </c>
      <c s="36">
        <v>7</v>
      </c>
      <c s="36">
        <v>126</v>
      </c>
      <c r="E1161" s="36" t="s">
        <v>1412</v>
      </c>
      <c r="H1161" s="98">
        <f>IF(SUM('Раздел 7'!L12)&lt;=SUM('Раздел 7'!L6),0,1)</f>
        <v>0</v>
      </c>
    </row>
    <row r="1162" spans="1:8" ht="12.75">
      <c r="A1162" s="98" t="s">
        <v>15</v>
      </c>
      <c s="36">
        <v>7</v>
      </c>
      <c s="36">
        <v>127</v>
      </c>
      <c r="E1162" s="36" t="s">
        <v>1413</v>
      </c>
      <c r="H1162" s="98">
        <f>IF(SUM('Раздел 7'!D14)&lt;=SUM('Раздел 7'!D6),0,1)</f>
        <v>0</v>
      </c>
    </row>
    <row r="1163" spans="1:8" ht="12.75">
      <c r="A1163" s="98" t="s">
        <v>15</v>
      </c>
      <c s="36">
        <v>7</v>
      </c>
      <c s="36">
        <v>128</v>
      </c>
      <c r="E1163" s="36" t="s">
        <v>1414</v>
      </c>
      <c r="H1163" s="98">
        <f>IF(SUM('Раздел 7'!E14)&lt;=SUM('Раздел 7'!E6),0,1)</f>
        <v>0</v>
      </c>
    </row>
    <row r="1164" spans="1:8" ht="12.75">
      <c r="A1164" s="98" t="s">
        <v>15</v>
      </c>
      <c s="36">
        <v>7</v>
      </c>
      <c s="36">
        <v>129</v>
      </c>
      <c r="E1164" s="36" t="s">
        <v>1415</v>
      </c>
      <c r="H1164" s="98">
        <f>IF(SUM('Раздел 7'!F14)&lt;=SUM('Раздел 7'!F6),0,1)</f>
        <v>0</v>
      </c>
    </row>
    <row r="1165" spans="1:8" ht="12.75">
      <c r="A1165" s="98" t="s">
        <v>15</v>
      </c>
      <c s="36">
        <v>7</v>
      </c>
      <c s="36">
        <v>130</v>
      </c>
      <c r="E1165" s="36" t="s">
        <v>1416</v>
      </c>
      <c r="H1165" s="98">
        <f>IF(SUM('Раздел 7'!G14)&lt;=SUM('Раздел 7'!G6),0,1)</f>
        <v>0</v>
      </c>
    </row>
    <row r="1166" spans="1:8" ht="12.75">
      <c r="A1166" s="98" t="s">
        <v>15</v>
      </c>
      <c s="36">
        <v>7</v>
      </c>
      <c s="36">
        <v>131</v>
      </c>
      <c r="E1166" s="36" t="s">
        <v>1417</v>
      </c>
      <c r="H1166" s="98">
        <f>IF(SUM('Раздел 7'!H14)&lt;=SUM('Раздел 7'!H6),0,1)</f>
        <v>0</v>
      </c>
    </row>
    <row r="1167" spans="1:8" ht="12.75">
      <c r="A1167" s="98" t="s">
        <v>15</v>
      </c>
      <c s="36">
        <v>7</v>
      </c>
      <c s="36">
        <v>132</v>
      </c>
      <c r="E1167" s="36" t="s">
        <v>1418</v>
      </c>
      <c r="H1167" s="98">
        <f>IF(SUM('Раздел 7'!I14)&lt;=SUM('Раздел 7'!I6),0,1)</f>
        <v>0</v>
      </c>
    </row>
    <row r="1168" spans="1:8" ht="12.75">
      <c r="A1168" s="98" t="s">
        <v>15</v>
      </c>
      <c s="36">
        <v>7</v>
      </c>
      <c s="36">
        <v>133</v>
      </c>
      <c r="E1168" s="36" t="s">
        <v>1419</v>
      </c>
      <c r="H1168" s="98">
        <f>IF(SUM('Раздел 7'!J14)&lt;=SUM('Раздел 7'!J6),0,1)</f>
        <v>0</v>
      </c>
    </row>
    <row r="1169" spans="1:8" ht="12.75">
      <c r="A1169" s="98" t="s">
        <v>15</v>
      </c>
      <c s="36">
        <v>7</v>
      </c>
      <c s="36">
        <v>134</v>
      </c>
      <c r="E1169" s="36" t="s">
        <v>1420</v>
      </c>
      <c r="H1169" s="98">
        <f>IF(SUM('Раздел 7'!K14)&lt;=SUM('Раздел 7'!K6),0,1)</f>
        <v>0</v>
      </c>
    </row>
    <row r="1170" spans="1:8" ht="12.75">
      <c r="A1170" s="98" t="s">
        <v>15</v>
      </c>
      <c s="36">
        <v>7</v>
      </c>
      <c s="36">
        <v>135</v>
      </c>
      <c r="E1170" s="36" t="s">
        <v>1421</v>
      </c>
      <c r="H1170" s="98">
        <f>IF(SUM('Раздел 7'!L14)&lt;=SUM('Раздел 7'!L6),0,1)</f>
        <v>0</v>
      </c>
    </row>
    <row r="1171" spans="1:8" ht="12.75">
      <c r="A1171" s="98" t="s">
        <v>15</v>
      </c>
      <c s="36">
        <v>7</v>
      </c>
      <c s="36">
        <v>136</v>
      </c>
      <c r="E1171" s="36" t="s">
        <v>1422</v>
      </c>
      <c r="H1171" s="98">
        <f>IF(SUM('Раздел 7'!D16)&lt;=SUM('Раздел 7'!D6),0,1)</f>
        <v>0</v>
      </c>
    </row>
    <row r="1172" spans="1:8" ht="12.75">
      <c r="A1172" s="98" t="s">
        <v>15</v>
      </c>
      <c s="36">
        <v>7</v>
      </c>
      <c s="36">
        <v>137</v>
      </c>
      <c r="E1172" s="36" t="s">
        <v>1423</v>
      </c>
      <c r="H1172" s="98">
        <f>IF(SUM('Раздел 7'!E16)&lt;=SUM('Раздел 7'!E6),0,1)</f>
        <v>0</v>
      </c>
    </row>
    <row r="1173" spans="1:8" ht="12.75">
      <c r="A1173" s="98" t="s">
        <v>15</v>
      </c>
      <c s="36">
        <v>7</v>
      </c>
      <c s="36">
        <v>138</v>
      </c>
      <c r="E1173" s="36" t="s">
        <v>1424</v>
      </c>
      <c r="H1173" s="98">
        <f>IF(SUM('Раздел 7'!F16)&lt;=SUM('Раздел 7'!F6),0,1)</f>
        <v>0</v>
      </c>
    </row>
    <row r="1174" spans="1:8" ht="12.75">
      <c r="A1174" s="98" t="s">
        <v>15</v>
      </c>
      <c s="36">
        <v>7</v>
      </c>
      <c s="36">
        <v>139</v>
      </c>
      <c r="E1174" s="36" t="s">
        <v>1425</v>
      </c>
      <c r="H1174" s="98">
        <f>IF(SUM('Раздел 7'!G16)&lt;=SUM('Раздел 7'!G6),0,1)</f>
        <v>0</v>
      </c>
    </row>
    <row r="1175" spans="1:8" ht="12.75">
      <c r="A1175" s="98" t="s">
        <v>15</v>
      </c>
      <c s="36">
        <v>7</v>
      </c>
      <c s="36">
        <v>140</v>
      </c>
      <c r="E1175" s="36" t="s">
        <v>1426</v>
      </c>
      <c r="H1175" s="98">
        <f>IF(SUM('Раздел 7'!H16)&lt;=SUM('Раздел 7'!H6),0,1)</f>
        <v>0</v>
      </c>
    </row>
    <row r="1176" spans="1:8" ht="12.75">
      <c r="A1176" s="98" t="s">
        <v>15</v>
      </c>
      <c s="36">
        <v>7</v>
      </c>
      <c s="36">
        <v>141</v>
      </c>
      <c r="E1176" s="36" t="s">
        <v>1427</v>
      </c>
      <c r="H1176" s="98">
        <f>IF(SUM('Раздел 7'!I16)&lt;=SUM('Раздел 7'!I6),0,1)</f>
        <v>0</v>
      </c>
    </row>
    <row r="1177" spans="1:8" ht="12.75">
      <c r="A1177" s="98" t="s">
        <v>15</v>
      </c>
      <c s="36">
        <v>7</v>
      </c>
      <c s="36">
        <v>142</v>
      </c>
      <c r="E1177" s="36" t="s">
        <v>1428</v>
      </c>
      <c r="H1177" s="98">
        <f>IF(SUM('Раздел 7'!J16)&lt;=SUM('Раздел 7'!J6),0,1)</f>
        <v>0</v>
      </c>
    </row>
    <row r="1178" spans="1:8" ht="12.75">
      <c r="A1178" s="98" t="s">
        <v>15</v>
      </c>
      <c s="36">
        <v>7</v>
      </c>
      <c s="36">
        <v>143</v>
      </c>
      <c r="E1178" s="36" t="s">
        <v>1429</v>
      </c>
      <c r="H1178" s="98">
        <f>IF(SUM('Раздел 7'!K16)&lt;=SUM('Раздел 7'!K6),0,1)</f>
        <v>0</v>
      </c>
    </row>
    <row r="1179" spans="1:8" ht="12.75">
      <c r="A1179" s="98" t="s">
        <v>15</v>
      </c>
      <c s="36">
        <v>7</v>
      </c>
      <c s="36">
        <v>144</v>
      </c>
      <c r="E1179" s="36" t="s">
        <v>1430</v>
      </c>
      <c r="H1179" s="98">
        <f>IF(SUM('Раздел 7'!L16)&lt;=SUM('Раздел 7'!L6),0,1)</f>
        <v>0</v>
      </c>
    </row>
    <row r="1180" spans="1:8" ht="12.75">
      <c r="A1180" s="98" t="s">
        <v>15</v>
      </c>
      <c s="36">
        <v>7</v>
      </c>
      <c s="36">
        <v>145</v>
      </c>
      <c r="E1180" s="36" t="s">
        <v>1431</v>
      </c>
      <c r="H1180" s="98">
        <f>IF(SUM('Раздел 7'!D10)&lt;=SUM('Раздел 7'!D9),0,1)</f>
        <v>0</v>
      </c>
    </row>
    <row r="1181" spans="1:8" ht="12.75">
      <c r="A1181" s="98" t="s">
        <v>15</v>
      </c>
      <c s="36">
        <v>7</v>
      </c>
      <c s="36">
        <v>146</v>
      </c>
      <c r="E1181" s="36" t="s">
        <v>1432</v>
      </c>
      <c r="H1181" s="98">
        <f>IF(SUM('Раздел 7'!E10)&lt;=SUM('Раздел 7'!E9),0,1)</f>
        <v>0</v>
      </c>
    </row>
    <row r="1182" spans="1:8" ht="12.75">
      <c r="A1182" s="98" t="s">
        <v>15</v>
      </c>
      <c s="36">
        <v>7</v>
      </c>
      <c s="36">
        <v>147</v>
      </c>
      <c r="E1182" s="36" t="s">
        <v>1433</v>
      </c>
      <c r="H1182" s="98">
        <f>IF(SUM('Раздел 7'!F10)&lt;=SUM('Раздел 7'!F9),0,1)</f>
        <v>0</v>
      </c>
    </row>
    <row r="1183" spans="1:8" ht="12.75">
      <c r="A1183" s="98" t="s">
        <v>15</v>
      </c>
      <c s="36">
        <v>7</v>
      </c>
      <c s="36">
        <v>148</v>
      </c>
      <c r="E1183" s="36" t="s">
        <v>1434</v>
      </c>
      <c r="H1183" s="98">
        <f>IF(SUM('Раздел 7'!G10)&lt;=SUM('Раздел 7'!G9),0,1)</f>
        <v>0</v>
      </c>
    </row>
    <row r="1184" spans="1:8" ht="12.75">
      <c r="A1184" s="98" t="s">
        <v>15</v>
      </c>
      <c s="36">
        <v>7</v>
      </c>
      <c s="36">
        <v>149</v>
      </c>
      <c r="E1184" s="36" t="s">
        <v>1435</v>
      </c>
      <c r="H1184" s="98">
        <f>IF(SUM('Раздел 7'!H10)&lt;=SUM('Раздел 7'!H9),0,1)</f>
        <v>0</v>
      </c>
    </row>
    <row r="1185" spans="1:8" ht="12.75">
      <c r="A1185" s="98" t="s">
        <v>15</v>
      </c>
      <c s="36">
        <v>7</v>
      </c>
      <c s="36">
        <v>150</v>
      </c>
      <c r="E1185" s="36" t="s">
        <v>1436</v>
      </c>
      <c r="H1185" s="98">
        <f>IF(SUM('Раздел 7'!I10)&lt;=SUM('Раздел 7'!I9),0,1)</f>
        <v>0</v>
      </c>
    </row>
    <row r="1186" spans="1:8" ht="12.75">
      <c r="A1186" s="98" t="s">
        <v>15</v>
      </c>
      <c s="36">
        <v>7</v>
      </c>
      <c s="36">
        <v>151</v>
      </c>
      <c r="E1186" s="36" t="s">
        <v>1437</v>
      </c>
      <c r="H1186" s="98">
        <f>IF(SUM('Раздел 7'!J10)&lt;=SUM('Раздел 7'!J9),0,1)</f>
        <v>0</v>
      </c>
    </row>
    <row r="1187" spans="1:8" ht="12.75">
      <c r="A1187" s="98" t="s">
        <v>15</v>
      </c>
      <c s="36">
        <v>7</v>
      </c>
      <c s="36">
        <v>152</v>
      </c>
      <c r="E1187" s="36" t="s">
        <v>1438</v>
      </c>
      <c r="H1187" s="98">
        <f>IF(SUM('Раздел 7'!K10)&lt;=SUM('Раздел 7'!K9),0,1)</f>
        <v>0</v>
      </c>
    </row>
    <row r="1188" spans="1:8" ht="12.75">
      <c r="A1188" s="98" t="s">
        <v>15</v>
      </c>
      <c s="36">
        <v>7</v>
      </c>
      <c s="36">
        <v>153</v>
      </c>
      <c r="E1188" s="36" t="s">
        <v>1439</v>
      </c>
      <c r="H1188" s="98">
        <f>IF(SUM('Раздел 7'!L10)&lt;=SUM('Раздел 7'!L9),0,1)</f>
        <v>0</v>
      </c>
    </row>
    <row r="1189" spans="1:8" ht="12.75">
      <c r="A1189" s="98" t="s">
        <v>15</v>
      </c>
      <c s="36">
        <v>7</v>
      </c>
      <c s="36">
        <v>154</v>
      </c>
      <c r="E1189" s="36" t="s">
        <v>1440</v>
      </c>
      <c r="H1189" s="98">
        <f>IF(SUM('Раздел 7'!D14)&lt;=SUM('Раздел 7'!D13),0,1)</f>
        <v>0</v>
      </c>
    </row>
    <row r="1190" spans="1:8" ht="12.75">
      <c r="A1190" s="98" t="s">
        <v>15</v>
      </c>
      <c s="36">
        <v>7</v>
      </c>
      <c s="36">
        <v>155</v>
      </c>
      <c r="E1190" s="36" t="s">
        <v>1441</v>
      </c>
      <c r="H1190" s="98">
        <f>IF(SUM('Раздел 7'!E14)&lt;=SUM('Раздел 7'!E13),0,1)</f>
        <v>0</v>
      </c>
    </row>
    <row r="1191" spans="1:8" ht="12.75">
      <c r="A1191" s="98" t="s">
        <v>15</v>
      </c>
      <c s="36">
        <v>7</v>
      </c>
      <c s="36">
        <v>156</v>
      </c>
      <c r="E1191" s="36" t="s">
        <v>1442</v>
      </c>
      <c r="H1191" s="98">
        <f>IF(SUM('Раздел 7'!F14)&lt;=SUM('Раздел 7'!F13),0,1)</f>
        <v>0</v>
      </c>
    </row>
    <row r="1192" spans="1:8" ht="12.75">
      <c r="A1192" s="98" t="s">
        <v>15</v>
      </c>
      <c s="36">
        <v>7</v>
      </c>
      <c s="36">
        <v>157</v>
      </c>
      <c r="E1192" s="36" t="s">
        <v>1443</v>
      </c>
      <c r="H1192" s="98">
        <f>IF(SUM('Раздел 7'!G14)&lt;=SUM('Раздел 7'!G13),0,1)</f>
        <v>0</v>
      </c>
    </row>
    <row r="1193" spans="1:8" ht="12.75">
      <c r="A1193" s="98" t="s">
        <v>15</v>
      </c>
      <c s="36">
        <v>7</v>
      </c>
      <c s="36">
        <v>158</v>
      </c>
      <c r="E1193" s="36" t="s">
        <v>1444</v>
      </c>
      <c r="H1193" s="98">
        <f>IF(SUM('Раздел 7'!H14)&lt;=SUM('Раздел 7'!H13),0,1)</f>
        <v>0</v>
      </c>
    </row>
    <row r="1194" spans="1:8" ht="12.75">
      <c r="A1194" s="98" t="s">
        <v>15</v>
      </c>
      <c s="36">
        <v>7</v>
      </c>
      <c s="36">
        <v>159</v>
      </c>
      <c r="E1194" s="36" t="s">
        <v>1445</v>
      </c>
      <c r="H1194" s="98">
        <f>IF(SUM('Раздел 7'!I14)&lt;=SUM('Раздел 7'!I13),0,1)</f>
        <v>0</v>
      </c>
    </row>
    <row r="1195" spans="1:8" ht="12.75">
      <c r="A1195" s="98" t="s">
        <v>15</v>
      </c>
      <c s="36">
        <v>7</v>
      </c>
      <c s="36">
        <v>160</v>
      </c>
      <c r="E1195" s="36" t="s">
        <v>1446</v>
      </c>
      <c r="H1195" s="98">
        <f>IF(SUM('Раздел 7'!J14)&lt;=SUM('Раздел 7'!J13),0,1)</f>
        <v>0</v>
      </c>
    </row>
    <row r="1196" spans="1:8" ht="12.75">
      <c r="A1196" s="98" t="s">
        <v>15</v>
      </c>
      <c s="36">
        <v>7</v>
      </c>
      <c s="36">
        <v>161</v>
      </c>
      <c r="E1196" s="36" t="s">
        <v>1447</v>
      </c>
      <c r="H1196" s="98">
        <f>IF(SUM('Раздел 7'!K14)&lt;=SUM('Раздел 7'!K13),0,1)</f>
        <v>0</v>
      </c>
    </row>
    <row r="1197" spans="1:8" ht="12.75">
      <c r="A1197" s="98" t="s">
        <v>15</v>
      </c>
      <c s="36">
        <v>7</v>
      </c>
      <c s="36">
        <v>162</v>
      </c>
      <c r="E1197" s="36" t="s">
        <v>1448</v>
      </c>
      <c r="H1197" s="98">
        <f>IF(SUM('Раздел 7'!L14)&lt;=SUM('Раздел 7'!L13),0,1)</f>
        <v>0</v>
      </c>
    </row>
    <row r="1198" spans="1:8" ht="12.75">
      <c r="A1198" s="98" t="s">
        <v>15</v>
      </c>
      <c s="36">
        <v>7</v>
      </c>
      <c s="36">
        <v>163</v>
      </c>
      <c r="E1198" s="36" t="s">
        <v>1449</v>
      </c>
      <c r="H1198" s="98">
        <f>IF(SUM('Раздел 7'!D16)&lt;=SUM('Раздел 7'!D15),0,1)</f>
        <v>0</v>
      </c>
    </row>
    <row r="1199" spans="1:8" ht="12.75">
      <c r="A1199" s="98" t="s">
        <v>15</v>
      </c>
      <c s="36">
        <v>7</v>
      </c>
      <c s="36">
        <v>164</v>
      </c>
      <c r="E1199" s="36" t="s">
        <v>1450</v>
      </c>
      <c r="H1199" s="98">
        <f>IF(SUM('Раздел 7'!E16)&lt;=SUM('Раздел 7'!E15),0,1)</f>
        <v>0</v>
      </c>
    </row>
    <row r="1200" spans="1:8" ht="12.75">
      <c r="A1200" s="98" t="s">
        <v>15</v>
      </c>
      <c s="36">
        <v>7</v>
      </c>
      <c s="36">
        <v>165</v>
      </c>
      <c r="E1200" s="36" t="s">
        <v>1451</v>
      </c>
      <c r="H1200" s="98">
        <f>IF(SUM('Раздел 7'!F16)&lt;=SUM('Раздел 7'!F15),0,1)</f>
        <v>0</v>
      </c>
    </row>
    <row r="1201" spans="1:8" ht="12.75">
      <c r="A1201" s="98" t="s">
        <v>15</v>
      </c>
      <c s="36">
        <v>7</v>
      </c>
      <c s="36">
        <v>166</v>
      </c>
      <c r="E1201" s="36" t="s">
        <v>1452</v>
      </c>
      <c r="H1201" s="98">
        <f>IF(SUM('Раздел 7'!G16)&lt;=SUM('Раздел 7'!G15),0,1)</f>
        <v>0</v>
      </c>
    </row>
    <row r="1202" spans="1:8" ht="12.75">
      <c r="A1202" s="98" t="s">
        <v>15</v>
      </c>
      <c s="36">
        <v>7</v>
      </c>
      <c s="36">
        <v>167</v>
      </c>
      <c r="E1202" s="36" t="s">
        <v>1453</v>
      </c>
      <c r="H1202" s="98">
        <f>IF(SUM('Раздел 7'!H16)&lt;=SUM('Раздел 7'!H15),0,1)</f>
        <v>0</v>
      </c>
    </row>
    <row r="1203" spans="1:8" ht="12.75">
      <c r="A1203" s="98" t="s">
        <v>15</v>
      </c>
      <c s="36">
        <v>7</v>
      </c>
      <c s="36">
        <v>168</v>
      </c>
      <c r="E1203" s="36" t="s">
        <v>1454</v>
      </c>
      <c r="H1203" s="98">
        <f>IF(SUM('Раздел 7'!I16)&lt;=SUM('Раздел 7'!I15),0,1)</f>
        <v>0</v>
      </c>
    </row>
    <row r="1204" spans="1:8" ht="12.75">
      <c r="A1204" s="98" t="s">
        <v>15</v>
      </c>
      <c s="36">
        <v>7</v>
      </c>
      <c s="36">
        <v>169</v>
      </c>
      <c r="E1204" s="36" t="s">
        <v>1455</v>
      </c>
      <c r="H1204" s="98">
        <f>IF(SUM('Раздел 7'!J16)&lt;=SUM('Раздел 7'!J15),0,1)</f>
        <v>0</v>
      </c>
    </row>
    <row r="1205" spans="1:8" ht="12.75">
      <c r="A1205" s="98" t="s">
        <v>15</v>
      </c>
      <c s="36">
        <v>7</v>
      </c>
      <c s="36">
        <v>170</v>
      </c>
      <c r="E1205" s="36" t="s">
        <v>1456</v>
      </c>
      <c r="H1205" s="98">
        <f>IF(SUM('Раздел 7'!K16)&lt;=SUM('Раздел 7'!K15),0,1)</f>
        <v>0</v>
      </c>
    </row>
    <row r="1206" spans="1:8" ht="12.75">
      <c r="A1206" s="98" t="s">
        <v>15</v>
      </c>
      <c s="36">
        <v>7</v>
      </c>
      <c s="36">
        <v>171</v>
      </c>
      <c r="E1206" s="36" t="s">
        <v>1457</v>
      </c>
      <c r="H1206" s="98">
        <f>IF(SUM('Раздел 7'!L16)&lt;=SUM('Раздел 7'!L15),0,1)</f>
        <v>0</v>
      </c>
    </row>
    <row r="1207" spans="1:8" ht="12.75">
      <c r="A1207" s="98" t="s">
        <v>15</v>
      </c>
      <c s="36">
        <v>7</v>
      </c>
      <c s="36">
        <v>172</v>
      </c>
      <c r="E1207" s="36" t="s">
        <v>1458</v>
      </c>
      <c r="H1207" s="98">
        <f>IF(SUM('Раздел 7'!D15)&lt;=SUM('Раздел 7'!D7),0,1)</f>
        <v>0</v>
      </c>
    </row>
    <row r="1208" spans="1:8" ht="12.75">
      <c r="A1208" s="98" t="s">
        <v>15</v>
      </c>
      <c s="36">
        <v>7</v>
      </c>
      <c s="36">
        <v>173</v>
      </c>
      <c r="E1208" s="36" t="s">
        <v>1459</v>
      </c>
      <c r="H1208" s="98">
        <f>IF(SUM('Раздел 7'!E15)&lt;=SUM('Раздел 7'!E7),0,1)</f>
        <v>0</v>
      </c>
    </row>
    <row r="1209" spans="1:8" ht="12.75">
      <c r="A1209" s="98" t="s">
        <v>15</v>
      </c>
      <c s="36">
        <v>7</v>
      </c>
      <c s="36">
        <v>174</v>
      </c>
      <c r="E1209" s="36" t="s">
        <v>1460</v>
      </c>
      <c r="H1209" s="98">
        <f>IF(SUM('Раздел 7'!F15)&lt;=SUM('Раздел 7'!F7),0,1)</f>
        <v>0</v>
      </c>
    </row>
    <row r="1210" spans="1:8" ht="12.75">
      <c r="A1210" s="98" t="s">
        <v>15</v>
      </c>
      <c s="36">
        <v>7</v>
      </c>
      <c s="36">
        <v>175</v>
      </c>
      <c r="E1210" s="36" t="s">
        <v>1461</v>
      </c>
      <c r="H1210" s="98">
        <f>IF(SUM('Раздел 7'!G15)&lt;=SUM('Раздел 7'!G7),0,1)</f>
        <v>0</v>
      </c>
    </row>
    <row r="1211" spans="1:8" ht="12.75">
      <c r="A1211" s="98" t="s">
        <v>15</v>
      </c>
      <c s="36">
        <v>7</v>
      </c>
      <c s="36">
        <v>176</v>
      </c>
      <c r="E1211" s="36" t="s">
        <v>1462</v>
      </c>
      <c r="H1211" s="98">
        <f>IF(SUM('Раздел 7'!H15)&lt;=SUM('Раздел 7'!H7),0,1)</f>
        <v>0</v>
      </c>
    </row>
    <row r="1212" spans="1:8" ht="12.75">
      <c r="A1212" s="98" t="s">
        <v>15</v>
      </c>
      <c s="36">
        <v>7</v>
      </c>
      <c s="36">
        <v>177</v>
      </c>
      <c r="E1212" s="36" t="s">
        <v>1463</v>
      </c>
      <c r="H1212" s="98">
        <f>IF(SUM('Раздел 7'!I15)&lt;=SUM('Раздел 7'!I7),0,1)</f>
        <v>0</v>
      </c>
    </row>
    <row r="1213" spans="1:8" ht="12.75">
      <c r="A1213" s="98" t="s">
        <v>15</v>
      </c>
      <c s="36">
        <v>7</v>
      </c>
      <c s="36">
        <v>178</v>
      </c>
      <c r="E1213" s="36" t="s">
        <v>1464</v>
      </c>
      <c r="H1213" s="98">
        <f>IF(SUM('Раздел 7'!J15)&lt;=SUM('Раздел 7'!J7),0,1)</f>
        <v>0</v>
      </c>
    </row>
    <row r="1214" spans="1:8" ht="12.75">
      <c r="A1214" s="98" t="s">
        <v>15</v>
      </c>
      <c s="36">
        <v>7</v>
      </c>
      <c s="36">
        <v>179</v>
      </c>
      <c r="E1214" s="36" t="s">
        <v>1465</v>
      </c>
      <c r="H1214" s="98">
        <f>IF(SUM('Раздел 7'!K15)&lt;=SUM('Раздел 7'!K7),0,1)</f>
        <v>0</v>
      </c>
    </row>
    <row r="1215" spans="1:8" ht="12.75">
      <c r="A1215" s="98" t="s">
        <v>15</v>
      </c>
      <c s="36">
        <v>7</v>
      </c>
      <c s="36">
        <v>180</v>
      </c>
      <c r="E1215" s="36" t="s">
        <v>1466</v>
      </c>
      <c r="H1215" s="98">
        <f>IF(SUM('Раздел 7'!L15)&lt;=SUM('Раздел 7'!L7),0,1)</f>
        <v>0</v>
      </c>
    </row>
    <row r="1216" spans="1:8" ht="12.75">
      <c r="A1216" s="98" t="s">
        <v>15</v>
      </c>
      <c s="36">
        <v>7</v>
      </c>
      <c s="36">
        <v>181</v>
      </c>
      <c r="E1216" s="36" t="s">
        <v>1467</v>
      </c>
      <c r="H1216" s="98">
        <f>IF(SUM('Раздел 7'!D16)&lt;=SUM('Раздел 7'!D8),0,1)</f>
        <v>0</v>
      </c>
    </row>
    <row r="1217" spans="1:8" ht="12.75">
      <c r="A1217" s="98" t="s">
        <v>15</v>
      </c>
      <c s="36">
        <v>7</v>
      </c>
      <c s="36">
        <v>182</v>
      </c>
      <c r="E1217" s="36" t="s">
        <v>1468</v>
      </c>
      <c r="H1217" s="98">
        <f>IF(SUM('Раздел 7'!E16)&lt;=SUM('Раздел 7'!E8),0,1)</f>
        <v>0</v>
      </c>
    </row>
    <row r="1218" spans="1:8" ht="12.75">
      <c r="A1218" s="98" t="s">
        <v>15</v>
      </c>
      <c s="36">
        <v>7</v>
      </c>
      <c s="36">
        <v>183</v>
      </c>
      <c r="E1218" s="36" t="s">
        <v>1469</v>
      </c>
      <c r="H1218" s="98">
        <f>IF(SUM('Раздел 7'!F16)&lt;=SUM('Раздел 7'!F8),0,1)</f>
        <v>0</v>
      </c>
    </row>
    <row r="1219" spans="1:8" ht="12.75">
      <c r="A1219" s="98" t="s">
        <v>15</v>
      </c>
      <c s="36">
        <v>7</v>
      </c>
      <c s="36">
        <v>184</v>
      </c>
      <c r="E1219" s="36" t="s">
        <v>1470</v>
      </c>
      <c r="H1219" s="98">
        <f>IF(SUM('Раздел 7'!G16)&lt;=SUM('Раздел 7'!G8),0,1)</f>
        <v>0</v>
      </c>
    </row>
    <row r="1220" spans="1:8" ht="12.75">
      <c r="A1220" s="98" t="s">
        <v>15</v>
      </c>
      <c s="36">
        <v>7</v>
      </c>
      <c s="36">
        <v>185</v>
      </c>
      <c r="E1220" s="36" t="s">
        <v>1471</v>
      </c>
      <c r="H1220" s="98">
        <f>IF(SUM('Раздел 7'!H16)&lt;=SUM('Раздел 7'!H8),0,1)</f>
        <v>0</v>
      </c>
    </row>
    <row r="1221" spans="1:8" ht="12.75">
      <c r="A1221" s="98" t="s">
        <v>15</v>
      </c>
      <c s="36">
        <v>7</v>
      </c>
      <c s="36">
        <v>186</v>
      </c>
      <c r="E1221" s="36" t="s">
        <v>1472</v>
      </c>
      <c r="H1221" s="98">
        <f>IF(SUM('Раздел 7'!I16)&lt;=SUM('Раздел 7'!I8),0,1)</f>
        <v>0</v>
      </c>
    </row>
    <row r="1222" spans="1:8" ht="12.75">
      <c r="A1222" s="98" t="s">
        <v>15</v>
      </c>
      <c s="36">
        <v>7</v>
      </c>
      <c s="36">
        <v>187</v>
      </c>
      <c r="E1222" s="36" t="s">
        <v>1473</v>
      </c>
      <c r="H1222" s="98">
        <f>IF(SUM('Раздел 7'!J16)&lt;=SUM('Раздел 7'!J8),0,1)</f>
        <v>0</v>
      </c>
    </row>
    <row r="1223" spans="1:8" ht="12.75">
      <c r="A1223" s="98" t="s">
        <v>15</v>
      </c>
      <c s="36">
        <v>7</v>
      </c>
      <c s="36">
        <v>188</v>
      </c>
      <c r="E1223" s="36" t="s">
        <v>1474</v>
      </c>
      <c r="H1223" s="98">
        <f>IF(SUM('Раздел 7'!K16)&lt;=SUM('Раздел 7'!K8),0,1)</f>
        <v>0</v>
      </c>
    </row>
    <row r="1224" spans="1:8" ht="12.75">
      <c r="A1224" s="98" t="s">
        <v>15</v>
      </c>
      <c s="36">
        <v>7</v>
      </c>
      <c s="36">
        <v>189</v>
      </c>
      <c r="E1224" s="36" t="s">
        <v>1475</v>
      </c>
      <c r="H1224" s="98">
        <f>IF(SUM('Раздел 7'!L16)&lt;=SUM('Раздел 7'!L8),0,1)</f>
        <v>0</v>
      </c>
    </row>
    <row r="1225" spans="1:8" ht="12.75">
      <c r="A1225" s="98" t="s">
        <v>15</v>
      </c>
      <c s="36">
        <v>7</v>
      </c>
      <c s="36">
        <v>190</v>
      </c>
      <c r="E1225" s="36" t="s">
        <v>1359</v>
      </c>
      <c r="H1225" s="98">
        <f>IF(SUM('Раздел 7'!D11)&lt;=SUM('Раздел 7'!D5),0,1)</f>
        <v>0</v>
      </c>
    </row>
    <row r="1226" spans="1:8" ht="12.75">
      <c r="A1226" s="98" t="s">
        <v>15</v>
      </c>
      <c s="36">
        <v>7</v>
      </c>
      <c s="36">
        <v>191</v>
      </c>
      <c r="E1226" s="36" t="s">
        <v>1360</v>
      </c>
      <c r="H1226" s="98">
        <f>IF(SUM('Раздел 7'!E11)&lt;=SUM('Раздел 7'!E5),0,1)</f>
        <v>0</v>
      </c>
    </row>
    <row r="1227" spans="1:8" ht="12.75">
      <c r="A1227" s="98" t="s">
        <v>15</v>
      </c>
      <c s="36">
        <v>7</v>
      </c>
      <c s="36">
        <v>192</v>
      </c>
      <c r="E1227" s="36" t="s">
        <v>1361</v>
      </c>
      <c r="H1227" s="98">
        <f>IF(SUM('Раздел 7'!F11)&lt;=SUM('Раздел 7'!F5),0,1)</f>
        <v>0</v>
      </c>
    </row>
    <row r="1228" spans="1:8" ht="12.75">
      <c r="A1228" s="98" t="s">
        <v>15</v>
      </c>
      <c s="36">
        <v>7</v>
      </c>
      <c s="36">
        <v>193</v>
      </c>
      <c r="E1228" s="36" t="s">
        <v>1362</v>
      </c>
      <c r="H1228" s="98">
        <f>IF(SUM('Раздел 7'!G11)&lt;=SUM('Раздел 7'!G5),0,1)</f>
        <v>0</v>
      </c>
    </row>
    <row r="1229" spans="1:8" ht="12.75">
      <c r="A1229" s="98" t="s">
        <v>15</v>
      </c>
      <c s="36">
        <v>7</v>
      </c>
      <c s="36">
        <v>194</v>
      </c>
      <c r="E1229" s="36" t="s">
        <v>1363</v>
      </c>
      <c r="H1229" s="98">
        <f>IF(SUM('Раздел 7'!H11)&lt;=SUM('Раздел 7'!H5),0,1)</f>
        <v>0</v>
      </c>
    </row>
    <row r="1230" spans="1:8" ht="12.75">
      <c r="A1230" s="98" t="s">
        <v>15</v>
      </c>
      <c s="36">
        <v>7</v>
      </c>
      <c s="36">
        <v>195</v>
      </c>
      <c r="E1230" s="36" t="s">
        <v>1364</v>
      </c>
      <c r="H1230" s="98">
        <f>IF(SUM('Раздел 7'!I11)&lt;=SUM('Раздел 7'!I5),0,1)</f>
        <v>0</v>
      </c>
    </row>
    <row r="1231" spans="1:8" ht="12.75">
      <c r="A1231" s="98" t="s">
        <v>15</v>
      </c>
      <c s="36">
        <v>7</v>
      </c>
      <c s="36">
        <v>196</v>
      </c>
      <c r="E1231" s="36" t="s">
        <v>1365</v>
      </c>
      <c r="H1231" s="98">
        <f>IF(SUM('Раздел 7'!J11)&lt;=SUM('Раздел 7'!J5),0,1)</f>
        <v>0</v>
      </c>
    </row>
    <row r="1232" spans="1:8" ht="12.75">
      <c r="A1232" s="98" t="s">
        <v>15</v>
      </c>
      <c s="36">
        <v>7</v>
      </c>
      <c s="36">
        <v>197</v>
      </c>
      <c r="E1232" s="36" t="s">
        <v>1366</v>
      </c>
      <c r="H1232" s="98">
        <f>IF(SUM('Раздел 7'!K11)&lt;=SUM('Раздел 7'!K5),0,1)</f>
        <v>0</v>
      </c>
    </row>
    <row r="1233" spans="1:8" ht="12.75">
      <c r="A1233" s="98" t="s">
        <v>15</v>
      </c>
      <c s="36">
        <v>7</v>
      </c>
      <c s="36">
        <v>198</v>
      </c>
      <c r="E1233" s="36" t="s">
        <v>1367</v>
      </c>
      <c r="H1233" s="98">
        <f>IF(SUM('Раздел 7'!L11)&lt;=SUM('Раздел 7'!L5),0,1)</f>
        <v>0</v>
      </c>
    </row>
    <row r="1234" spans="1:8" ht="12.75">
      <c r="A1234" s="98" t="s">
        <v>15</v>
      </c>
      <c s="36">
        <v>7</v>
      </c>
      <c s="36">
        <v>199</v>
      </c>
      <c r="E1234" s="36" t="s">
        <v>1368</v>
      </c>
      <c r="H1234" s="98">
        <f>IF(SUM('Раздел 7'!D12)&lt;=SUM('Раздел 7'!D11),0,1)</f>
        <v>0</v>
      </c>
    </row>
    <row r="1235" spans="1:8" ht="12.75">
      <c r="A1235" s="98" t="s">
        <v>15</v>
      </c>
      <c s="36">
        <v>7</v>
      </c>
      <c s="36">
        <v>200</v>
      </c>
      <c r="E1235" s="36" t="s">
        <v>1369</v>
      </c>
      <c r="H1235" s="98">
        <f>IF(SUM('Раздел 7'!E12)&lt;=SUM('Раздел 7'!E11),0,1)</f>
        <v>0</v>
      </c>
    </row>
    <row r="1236" spans="1:8" ht="12.75">
      <c r="A1236" s="98" t="s">
        <v>15</v>
      </c>
      <c s="36">
        <v>7</v>
      </c>
      <c s="36">
        <v>201</v>
      </c>
      <c r="E1236" s="36" t="s">
        <v>1370</v>
      </c>
      <c r="H1236" s="98">
        <f>IF(SUM('Раздел 7'!F12)&lt;=SUM('Раздел 7'!F11),0,1)</f>
        <v>0</v>
      </c>
    </row>
    <row r="1237" spans="1:8" ht="12.75">
      <c r="A1237" s="98" t="s">
        <v>15</v>
      </c>
      <c s="36">
        <v>7</v>
      </c>
      <c s="36">
        <v>202</v>
      </c>
      <c r="E1237" s="36" t="s">
        <v>1371</v>
      </c>
      <c r="H1237" s="98">
        <f>IF(SUM('Раздел 7'!G12)&lt;=SUM('Раздел 7'!G11),0,1)</f>
        <v>0</v>
      </c>
    </row>
    <row r="1238" spans="1:8" ht="12.75">
      <c r="A1238" s="98" t="s">
        <v>15</v>
      </c>
      <c s="36">
        <v>7</v>
      </c>
      <c s="36">
        <v>203</v>
      </c>
      <c r="E1238" s="36" t="s">
        <v>1372</v>
      </c>
      <c r="H1238" s="98">
        <f>IF(SUM('Раздел 7'!H12)&lt;=SUM('Раздел 7'!H11),0,1)</f>
        <v>0</v>
      </c>
    </row>
    <row r="1239" spans="1:8" ht="12.75">
      <c r="A1239" s="98" t="s">
        <v>15</v>
      </c>
      <c s="36">
        <v>7</v>
      </c>
      <c s="36">
        <v>204</v>
      </c>
      <c r="E1239" s="36" t="s">
        <v>1373</v>
      </c>
      <c r="H1239" s="98">
        <f>IF(SUM('Раздел 7'!I12)&lt;=SUM('Раздел 7'!I11),0,1)</f>
        <v>0</v>
      </c>
    </row>
    <row r="1240" spans="1:8" ht="12.75">
      <c r="A1240" s="98" t="s">
        <v>15</v>
      </c>
      <c s="36">
        <v>7</v>
      </c>
      <c s="36">
        <v>205</v>
      </c>
      <c r="E1240" s="36" t="s">
        <v>1374</v>
      </c>
      <c r="H1240" s="98">
        <f>IF(SUM('Раздел 7'!J12)&lt;=SUM('Раздел 7'!J11),0,1)</f>
        <v>0</v>
      </c>
    </row>
    <row r="1241" spans="1:8" ht="12.75">
      <c r="A1241" s="98" t="s">
        <v>15</v>
      </c>
      <c s="36">
        <v>7</v>
      </c>
      <c s="36">
        <v>206</v>
      </c>
      <c r="E1241" s="36" t="s">
        <v>1375</v>
      </c>
      <c r="H1241" s="98">
        <f>IF(SUM('Раздел 7'!K12)&lt;=SUM('Раздел 7'!K11),0,1)</f>
        <v>0</v>
      </c>
    </row>
    <row r="1242" spans="1:8" ht="12.75">
      <c r="A1242" s="98" t="s">
        <v>15</v>
      </c>
      <c s="36">
        <v>7</v>
      </c>
      <c s="36">
        <v>207</v>
      </c>
      <c r="E1242" s="36" t="s">
        <v>1376</v>
      </c>
      <c r="H1242" s="98">
        <f>IF(SUM('Раздел 7'!L12)&lt;=SUM('Раздел 7'!L11),0,1)</f>
        <v>0</v>
      </c>
    </row>
    <row r="1243" spans="1:8" ht="12.75">
      <c r="A1243" s="98" t="s">
        <v>15</v>
      </c>
      <c s="36">
        <v>7</v>
      </c>
      <c s="36">
        <v>208</v>
      </c>
      <c r="E1243" s="36" t="s">
        <v>1530</v>
      </c>
      <c r="H1243" s="98">
        <f>IF('Раздел 7'!D5='Раздел 6'!D5,0,1)</f>
        <v>0</v>
      </c>
    </row>
    <row r="1244" spans="1:8" ht="12.75">
      <c r="A1244" s="98" t="s">
        <v>15</v>
      </c>
      <c s="36">
        <v>7</v>
      </c>
      <c s="36">
        <v>209</v>
      </c>
      <c r="E1244" s="36" t="s">
        <v>3123</v>
      </c>
      <c r="H1244" s="98">
        <f>IF('Раздел 7'!D7='Раздел 6'!J5,0,1)</f>
        <v>0</v>
      </c>
    </row>
    <row r="1245" spans="1:8" ht="12.75">
      <c r="A1245" s="98" t="s">
        <v>15</v>
      </c>
      <c s="36">
        <v>7</v>
      </c>
      <c s="36">
        <v>210</v>
      </c>
      <c r="E1245" s="36" t="s">
        <v>3124</v>
      </c>
      <c r="H1245" s="98">
        <f>IF('Раздел 7'!D11='Раздел 6'!M5,0,1)</f>
        <v>0</v>
      </c>
    </row>
    <row r="1246" spans="1:8" ht="12.75">
      <c r="A1246" s="98" t="s">
        <v>15</v>
      </c>
      <c s="36">
        <v>7</v>
      </c>
      <c s="36">
        <v>211</v>
      </c>
      <c r="E1246" s="36" t="s">
        <v>3125</v>
      </c>
      <c r="H1246" s="98">
        <f>IF('Раздел 7'!D13='Раздел 6'!N5,0,1)</f>
        <v>0</v>
      </c>
    </row>
    <row r="1247" spans="1:8" ht="12.75">
      <c r="A1247" s="98" t="s">
        <v>15</v>
      </c>
      <c s="36">
        <v>7</v>
      </c>
      <c s="36">
        <v>212</v>
      </c>
      <c r="E1247" s="36" t="s">
        <v>3126</v>
      </c>
      <c r="H1247" s="98">
        <f>IF('Раздел 7'!D15='Раздел 6'!K5,0,1)</f>
        <v>0</v>
      </c>
    </row>
    <row r="1248" spans="1:8" ht="12.75">
      <c r="A1248" s="98" t="s">
        <v>15</v>
      </c>
      <c s="36">
        <v>7</v>
      </c>
      <c s="36">
        <v>213</v>
      </c>
      <c r="E1248" s="36" t="s">
        <v>3127</v>
      </c>
      <c r="H1248" s="98">
        <f>IF('Раздел 7'!D9='Раздел 6'!L5,0,1)</f>
        <v>0</v>
      </c>
    </row>
    <row r="1249" spans="1:8" ht="12.75">
      <c r="A1249" s="98" t="s">
        <v>15</v>
      </c>
      <c s="36">
        <v>7</v>
      </c>
      <c s="36">
        <v>214</v>
      </c>
      <c r="E1249" s="36" t="s">
        <v>1883</v>
      </c>
      <c r="H1249" s="98">
        <f>IF('Раздел 7'!D5='Раздел 2'!D4+'Раздел 2'!D5+'Раздел 2'!D6+'Раздел 2'!D7+'Раздел 2'!D8,0,1)</f>
        <v>0</v>
      </c>
    </row>
    <row r="1250" spans="1:8" ht="12.75">
      <c r="A1250" s="35" t="s">
        <v>15</v>
      </c>
      <c s="35">
        <v>8</v>
      </c>
      <c s="35">
        <v>0</v>
      </c>
      <c s="35"/>
      <c s="99" t="str">
        <f>CONCATENATE("Количество ошибок в разделе 08: ",H1250)</f>
        <v>Количество ошибок в разделе 08: 0</v>
      </c>
      <c s="35"/>
      <c s="35"/>
      <c s="99">
        <f>SUM(H1251:H1403)</f>
        <v>0</v>
      </c>
    </row>
    <row r="1251" spans="1:8" ht="12.75">
      <c r="A1251" s="98" t="s">
        <v>15</v>
      </c>
      <c s="36">
        <v>8</v>
      </c>
      <c s="36">
        <v>1</v>
      </c>
      <c r="E1251" s="36" t="s">
        <v>3128</v>
      </c>
      <c r="H1251" s="36">
        <f>IF('Раздел 8'!E6&lt;='Раздел 8'!D6,0,1)</f>
        <v>0</v>
      </c>
    </row>
    <row r="1252" spans="1:8" ht="12.75">
      <c r="A1252" s="98" t="s">
        <v>15</v>
      </c>
      <c s="36">
        <v>8</v>
      </c>
      <c s="36">
        <v>2</v>
      </c>
      <c r="E1252" s="36" t="s">
        <v>3129</v>
      </c>
      <c r="H1252" s="36">
        <f>IF('Раздел 8'!E7&lt;='Раздел 8'!D7,0,1)</f>
        <v>0</v>
      </c>
    </row>
    <row r="1253" spans="1:8" ht="12.75">
      <c r="A1253" s="98" t="s">
        <v>15</v>
      </c>
      <c s="36">
        <v>8</v>
      </c>
      <c s="36">
        <v>3</v>
      </c>
      <c r="E1253" s="36" t="s">
        <v>3130</v>
      </c>
      <c r="H1253" s="36">
        <f>IF('Раздел 8'!E8&lt;='Раздел 8'!D8,0,1)</f>
        <v>0</v>
      </c>
    </row>
    <row r="1254" spans="1:8" ht="12.75">
      <c r="A1254" s="98" t="s">
        <v>15</v>
      </c>
      <c s="36">
        <v>8</v>
      </c>
      <c s="36">
        <v>4</v>
      </c>
      <c r="E1254" s="36" t="s">
        <v>3131</v>
      </c>
      <c r="H1254" s="36">
        <f>IF('Раздел 8'!E9&lt;='Раздел 8'!D9,0,1)</f>
        <v>0</v>
      </c>
    </row>
    <row r="1255" spans="1:8" ht="12.75">
      <c r="A1255" s="98" t="s">
        <v>15</v>
      </c>
      <c s="36">
        <v>8</v>
      </c>
      <c s="36">
        <v>5</v>
      </c>
      <c r="E1255" s="36" t="s">
        <v>3132</v>
      </c>
      <c r="H1255" s="36">
        <f>IF('Раздел 8'!E10&lt;='Раздел 8'!D10,0,1)</f>
        <v>0</v>
      </c>
    </row>
    <row r="1256" spans="1:8" ht="12.75">
      <c r="A1256" s="98" t="s">
        <v>15</v>
      </c>
      <c s="36">
        <v>8</v>
      </c>
      <c s="36">
        <v>6</v>
      </c>
      <c r="E1256" s="36" t="s">
        <v>3133</v>
      </c>
      <c r="H1256" s="36">
        <f>IF('Раздел 8'!E11&lt;='Раздел 8'!D11,0,1)</f>
        <v>0</v>
      </c>
    </row>
    <row r="1257" spans="1:8" ht="12.75">
      <c r="A1257" s="98" t="s">
        <v>15</v>
      </c>
      <c s="36">
        <v>8</v>
      </c>
      <c s="36">
        <v>7</v>
      </c>
      <c r="E1257" s="36" t="s">
        <v>3134</v>
      </c>
      <c r="H1257" s="36">
        <f>IF('Раздел 8'!E12&lt;='Раздел 8'!D12,0,1)</f>
        <v>0</v>
      </c>
    </row>
    <row r="1258" spans="1:8" ht="12.75">
      <c r="A1258" s="98" t="s">
        <v>15</v>
      </c>
      <c s="36">
        <v>8</v>
      </c>
      <c s="36">
        <v>8</v>
      </c>
      <c r="E1258" s="36" t="s">
        <v>3135</v>
      </c>
      <c r="H1258" s="36">
        <f>IF('Раздел 8'!E13&lt;='Раздел 8'!D13,0,1)</f>
        <v>0</v>
      </c>
    </row>
    <row r="1259" spans="1:8" ht="12.75">
      <c r="A1259" s="98" t="s">
        <v>15</v>
      </c>
      <c s="36">
        <v>8</v>
      </c>
      <c s="36">
        <v>9</v>
      </c>
      <c r="E1259" s="36" t="s">
        <v>3136</v>
      </c>
      <c r="H1259" s="36">
        <f>IF('Раздел 8'!E14&lt;='Раздел 8'!D14,0,1)</f>
        <v>0</v>
      </c>
    </row>
    <row r="1260" spans="1:8" ht="12.75">
      <c r="A1260" s="98" t="s">
        <v>15</v>
      </c>
      <c s="36">
        <v>8</v>
      </c>
      <c s="36">
        <v>10</v>
      </c>
      <c r="E1260" s="36" t="s">
        <v>3137</v>
      </c>
      <c r="H1260" s="36">
        <f>IF('Раздел 8'!E15&lt;='Раздел 8'!D15,0,1)</f>
        <v>0</v>
      </c>
    </row>
    <row r="1261" spans="1:8" ht="12.75">
      <c r="A1261" s="98" t="s">
        <v>15</v>
      </c>
      <c s="36">
        <v>8</v>
      </c>
      <c s="36">
        <v>11</v>
      </c>
      <c r="E1261" s="36" t="s">
        <v>3138</v>
      </c>
      <c r="H1261" s="36">
        <f>IF('Раздел 8'!E16&lt;='Раздел 8'!D16,0,1)</f>
        <v>0</v>
      </c>
    </row>
    <row r="1262" spans="1:8" ht="12.75">
      <c r="A1262" s="98" t="s">
        <v>15</v>
      </c>
      <c s="36">
        <v>8</v>
      </c>
      <c s="36">
        <v>12</v>
      </c>
      <c r="E1262" s="36" t="s">
        <v>3139</v>
      </c>
      <c r="H1262" s="36">
        <f>IF('Раздел 8'!E17&lt;='Раздел 8'!D17,0,1)</f>
        <v>0</v>
      </c>
    </row>
    <row r="1263" spans="1:8" ht="12.75">
      <c r="A1263" s="98" t="s">
        <v>15</v>
      </c>
      <c s="36">
        <v>8</v>
      </c>
      <c s="36">
        <v>13</v>
      </c>
      <c r="E1263" s="36" t="s">
        <v>3140</v>
      </c>
      <c r="H1263" s="36">
        <f>IF('Раздел 8'!E18&lt;='Раздел 8'!D18,0,1)</f>
        <v>0</v>
      </c>
    </row>
    <row r="1264" spans="1:8" ht="12.75">
      <c r="A1264" s="98" t="s">
        <v>15</v>
      </c>
      <c s="36">
        <v>8</v>
      </c>
      <c s="36">
        <v>14</v>
      </c>
      <c r="E1264" s="36" t="s">
        <v>3141</v>
      </c>
      <c r="H1264" s="36">
        <f>IF('Раздел 8'!E19&lt;='Раздел 8'!D19,0,1)</f>
        <v>0</v>
      </c>
    </row>
    <row r="1265" spans="1:8" ht="12.75">
      <c r="A1265" s="98" t="s">
        <v>15</v>
      </c>
      <c s="36">
        <v>8</v>
      </c>
      <c s="36">
        <v>15</v>
      </c>
      <c r="E1265" s="36" t="s">
        <v>3142</v>
      </c>
      <c r="H1265" s="36">
        <f>IF('Раздел 8'!E20&lt;='Раздел 8'!D20,0,1)</f>
        <v>0</v>
      </c>
    </row>
    <row r="1266" spans="1:8" ht="12.75">
      <c r="A1266" s="98" t="s">
        <v>15</v>
      </c>
      <c s="36">
        <v>8</v>
      </c>
      <c s="36">
        <v>16</v>
      </c>
      <c r="E1266" s="36" t="s">
        <v>3143</v>
      </c>
      <c r="H1266" s="36">
        <f>IF('Раздел 8'!E21&lt;='Раздел 8'!D21,0,1)</f>
        <v>0</v>
      </c>
    </row>
    <row r="1267" spans="1:8" ht="12.75">
      <c r="A1267" s="98" t="s">
        <v>15</v>
      </c>
      <c s="36">
        <v>8</v>
      </c>
      <c s="36">
        <v>17</v>
      </c>
      <c r="E1267" s="36" t="s">
        <v>3144</v>
      </c>
      <c r="H1267" s="36">
        <f>IF('Раздел 8'!E22&lt;='Раздел 8'!D22,0,1)</f>
        <v>0</v>
      </c>
    </row>
    <row r="1268" spans="1:8" ht="12.75">
      <c r="A1268" s="98" t="s">
        <v>15</v>
      </c>
      <c s="36">
        <v>8</v>
      </c>
      <c s="36">
        <v>18</v>
      </c>
      <c r="E1268" s="36" t="s">
        <v>3145</v>
      </c>
      <c r="H1268" s="36">
        <f>IF('Раздел 8'!E23&lt;='Раздел 8'!D23,0,1)</f>
        <v>0</v>
      </c>
    </row>
    <row r="1269" spans="1:8" ht="12.75">
      <c r="A1269" s="98" t="s">
        <v>15</v>
      </c>
      <c s="36">
        <v>8</v>
      </c>
      <c s="36">
        <v>19</v>
      </c>
      <c r="E1269" s="36" t="s">
        <v>3146</v>
      </c>
      <c r="H1269" s="36">
        <f>IF('Раздел 8'!E24&lt;='Раздел 8'!D24,0,1)</f>
        <v>0</v>
      </c>
    </row>
    <row r="1270" spans="1:8" ht="12.75">
      <c r="A1270" s="98" t="s">
        <v>15</v>
      </c>
      <c s="36">
        <v>8</v>
      </c>
      <c s="36">
        <v>20</v>
      </c>
      <c r="E1270" s="36" t="s">
        <v>3147</v>
      </c>
      <c r="H1270" s="36">
        <f>IF('Раздел 8'!E25&lt;='Раздел 8'!D25,0,1)</f>
        <v>0</v>
      </c>
    </row>
    <row r="1271" spans="1:8" ht="12.75">
      <c r="A1271" s="98" t="s">
        <v>15</v>
      </c>
      <c s="36">
        <v>8</v>
      </c>
      <c s="36">
        <v>21</v>
      </c>
      <c r="E1271" s="36" t="s">
        <v>3148</v>
      </c>
      <c r="H1271" s="36">
        <f>IF('Раздел 8'!E26&lt;='Раздел 8'!D26,0,1)</f>
        <v>0</v>
      </c>
    </row>
    <row r="1272" spans="1:8" ht="12.75">
      <c r="A1272" s="98" t="s">
        <v>15</v>
      </c>
      <c s="36">
        <v>8</v>
      </c>
      <c s="36">
        <v>22</v>
      </c>
      <c r="E1272" s="36" t="s">
        <v>3149</v>
      </c>
      <c r="H1272" s="36">
        <f>IF('Раздел 8'!E27&lt;='Раздел 8'!D27,0,1)</f>
        <v>0</v>
      </c>
    </row>
    <row r="1273" spans="1:8" ht="12.75">
      <c r="A1273" s="98" t="s">
        <v>15</v>
      </c>
      <c s="36">
        <v>8</v>
      </c>
      <c s="36">
        <v>23</v>
      </c>
      <c r="E1273" s="36" t="s">
        <v>3150</v>
      </c>
      <c r="H1273" s="36">
        <f>IF('Раздел 8'!F6&lt;='Раздел 8'!E6,0,1)</f>
        <v>0</v>
      </c>
    </row>
    <row r="1274" spans="1:8" ht="12.75">
      <c r="A1274" s="98" t="s">
        <v>15</v>
      </c>
      <c s="36">
        <v>8</v>
      </c>
      <c s="36">
        <v>24</v>
      </c>
      <c r="E1274" s="36" t="s">
        <v>3151</v>
      </c>
      <c r="H1274" s="36">
        <f>IF('Раздел 8'!F7&lt;='Раздел 8'!E7,0,1)</f>
        <v>0</v>
      </c>
    </row>
    <row r="1275" spans="1:8" ht="12.75">
      <c r="A1275" s="98" t="s">
        <v>15</v>
      </c>
      <c s="36">
        <v>8</v>
      </c>
      <c s="36">
        <v>25</v>
      </c>
      <c r="E1275" s="36" t="s">
        <v>3152</v>
      </c>
      <c r="H1275" s="36">
        <f>IF('Раздел 8'!F8&lt;='Раздел 8'!E8,0,1)</f>
        <v>0</v>
      </c>
    </row>
    <row r="1276" spans="1:8" ht="12.75">
      <c r="A1276" s="98" t="s">
        <v>15</v>
      </c>
      <c s="36">
        <v>8</v>
      </c>
      <c s="36">
        <v>26</v>
      </c>
      <c r="E1276" s="36" t="s">
        <v>3153</v>
      </c>
      <c r="H1276" s="36">
        <f>IF('Раздел 8'!F9&lt;='Раздел 8'!E9,0,1)</f>
        <v>0</v>
      </c>
    </row>
    <row r="1277" spans="1:8" ht="12.75">
      <c r="A1277" s="98" t="s">
        <v>15</v>
      </c>
      <c s="36">
        <v>8</v>
      </c>
      <c s="36">
        <v>27</v>
      </c>
      <c r="E1277" s="36" t="s">
        <v>3154</v>
      </c>
      <c r="H1277" s="36">
        <f>IF('Раздел 8'!F10&lt;='Раздел 8'!E10,0,1)</f>
        <v>0</v>
      </c>
    </row>
    <row r="1278" spans="1:8" ht="12.75">
      <c r="A1278" s="98" t="s">
        <v>15</v>
      </c>
      <c s="36">
        <v>8</v>
      </c>
      <c s="36">
        <v>28</v>
      </c>
      <c r="E1278" s="36" t="s">
        <v>3155</v>
      </c>
      <c r="H1278" s="36">
        <f>IF('Раздел 8'!F11&lt;='Раздел 8'!E11,0,1)</f>
        <v>0</v>
      </c>
    </row>
    <row r="1279" spans="1:8" ht="12.75">
      <c r="A1279" s="98" t="s">
        <v>15</v>
      </c>
      <c s="36">
        <v>8</v>
      </c>
      <c s="36">
        <v>29</v>
      </c>
      <c r="E1279" s="36" t="s">
        <v>3156</v>
      </c>
      <c r="H1279" s="36">
        <f>IF('Раздел 8'!F12&lt;='Раздел 8'!E12,0,1)</f>
        <v>0</v>
      </c>
    </row>
    <row r="1280" spans="1:8" ht="12.75">
      <c r="A1280" s="98" t="s">
        <v>15</v>
      </c>
      <c s="36">
        <v>8</v>
      </c>
      <c s="36">
        <v>30</v>
      </c>
      <c r="E1280" s="36" t="s">
        <v>3157</v>
      </c>
      <c r="H1280" s="36">
        <f>IF('Раздел 8'!F13&lt;='Раздел 8'!E13,0,1)</f>
        <v>0</v>
      </c>
    </row>
    <row r="1281" spans="1:8" ht="12.75">
      <c r="A1281" s="98" t="s">
        <v>15</v>
      </c>
      <c s="36">
        <v>8</v>
      </c>
      <c s="36">
        <v>31</v>
      </c>
      <c r="E1281" s="36" t="s">
        <v>3158</v>
      </c>
      <c r="H1281" s="36">
        <f>IF('Раздел 8'!F14&lt;='Раздел 8'!E14,0,1)</f>
        <v>0</v>
      </c>
    </row>
    <row r="1282" spans="1:8" ht="12.75">
      <c r="A1282" s="98" t="s">
        <v>15</v>
      </c>
      <c s="36">
        <v>8</v>
      </c>
      <c s="36">
        <v>32</v>
      </c>
      <c r="E1282" s="36" t="s">
        <v>3159</v>
      </c>
      <c r="H1282" s="36">
        <f>IF('Раздел 8'!F15&lt;='Раздел 8'!E15,0,1)</f>
        <v>0</v>
      </c>
    </row>
    <row r="1283" spans="1:8" ht="12.75">
      <c r="A1283" s="98" t="s">
        <v>15</v>
      </c>
      <c s="36">
        <v>8</v>
      </c>
      <c s="36">
        <v>33</v>
      </c>
      <c r="E1283" s="36" t="s">
        <v>3160</v>
      </c>
      <c r="H1283" s="36">
        <f>IF('Раздел 8'!F16&lt;='Раздел 8'!E16,0,1)</f>
        <v>0</v>
      </c>
    </row>
    <row r="1284" spans="1:8" ht="12.75">
      <c r="A1284" s="98" t="s">
        <v>15</v>
      </c>
      <c s="36">
        <v>8</v>
      </c>
      <c s="36">
        <v>34</v>
      </c>
      <c r="E1284" s="36" t="s">
        <v>3161</v>
      </c>
      <c r="H1284" s="36">
        <f>IF('Раздел 8'!F17&lt;='Раздел 8'!E17,0,1)</f>
        <v>0</v>
      </c>
    </row>
    <row r="1285" spans="1:8" ht="12.75">
      <c r="A1285" s="98" t="s">
        <v>15</v>
      </c>
      <c s="36">
        <v>8</v>
      </c>
      <c s="36">
        <v>35</v>
      </c>
      <c r="E1285" s="36" t="s">
        <v>3162</v>
      </c>
      <c r="H1285" s="36">
        <f>IF('Раздел 8'!F18&lt;='Раздел 8'!E18,0,1)</f>
        <v>0</v>
      </c>
    </row>
    <row r="1286" spans="1:8" ht="12.75">
      <c r="A1286" s="98" t="s">
        <v>15</v>
      </c>
      <c s="36">
        <v>8</v>
      </c>
      <c s="36">
        <v>36</v>
      </c>
      <c r="E1286" s="36" t="s">
        <v>3163</v>
      </c>
      <c r="H1286" s="36">
        <f>IF('Раздел 8'!F19&lt;='Раздел 8'!E19,0,1)</f>
        <v>0</v>
      </c>
    </row>
    <row r="1287" spans="1:8" ht="12.75">
      <c r="A1287" s="98" t="s">
        <v>15</v>
      </c>
      <c s="36">
        <v>8</v>
      </c>
      <c s="36">
        <v>37</v>
      </c>
      <c r="E1287" s="36" t="s">
        <v>3164</v>
      </c>
      <c r="H1287" s="36">
        <f>IF('Раздел 8'!F20&lt;='Раздел 8'!E20,0,1)</f>
        <v>0</v>
      </c>
    </row>
    <row r="1288" spans="1:8" ht="12.75">
      <c r="A1288" s="98" t="s">
        <v>15</v>
      </c>
      <c s="36">
        <v>8</v>
      </c>
      <c s="36">
        <v>38</v>
      </c>
      <c r="E1288" s="36" t="s">
        <v>3165</v>
      </c>
      <c r="H1288" s="36">
        <f>IF('Раздел 8'!F21&lt;='Раздел 8'!E21,0,1)</f>
        <v>0</v>
      </c>
    </row>
    <row r="1289" spans="1:8" ht="12.75">
      <c r="A1289" s="98" t="s">
        <v>15</v>
      </c>
      <c s="36">
        <v>8</v>
      </c>
      <c s="36">
        <v>39</v>
      </c>
      <c r="E1289" s="36" t="s">
        <v>3166</v>
      </c>
      <c r="H1289" s="36">
        <f>IF('Раздел 8'!F22&lt;='Раздел 8'!E22,0,1)</f>
        <v>0</v>
      </c>
    </row>
    <row r="1290" spans="1:8" ht="12.75">
      <c r="A1290" s="98" t="s">
        <v>15</v>
      </c>
      <c s="36">
        <v>8</v>
      </c>
      <c s="36">
        <v>40</v>
      </c>
      <c r="E1290" s="36" t="s">
        <v>3167</v>
      </c>
      <c r="H1290" s="36">
        <f>IF('Раздел 8'!F23&lt;='Раздел 8'!E23,0,1)</f>
        <v>0</v>
      </c>
    </row>
    <row r="1291" spans="1:8" ht="12.75">
      <c r="A1291" s="98" t="s">
        <v>15</v>
      </c>
      <c s="36">
        <v>8</v>
      </c>
      <c s="36">
        <v>41</v>
      </c>
      <c r="E1291" s="36" t="s">
        <v>3168</v>
      </c>
      <c r="H1291" s="36">
        <f>IF('Раздел 8'!F24&lt;='Раздел 8'!E24,0,1)</f>
        <v>0</v>
      </c>
    </row>
    <row r="1292" spans="1:8" ht="12.75">
      <c r="A1292" s="98" t="s">
        <v>15</v>
      </c>
      <c s="36">
        <v>8</v>
      </c>
      <c s="36">
        <v>42</v>
      </c>
      <c r="E1292" s="36" t="s">
        <v>3169</v>
      </c>
      <c r="H1292" s="36">
        <f>IF('Раздел 8'!F25&lt;='Раздел 8'!E25,0,1)</f>
        <v>0</v>
      </c>
    </row>
    <row r="1293" spans="1:8" ht="12.75">
      <c r="A1293" s="98" t="s">
        <v>15</v>
      </c>
      <c s="36">
        <v>8</v>
      </c>
      <c s="36">
        <v>43</v>
      </c>
      <c r="E1293" s="36" t="s">
        <v>3170</v>
      </c>
      <c r="H1293" s="36">
        <f>IF('Раздел 8'!F26&lt;='Раздел 8'!E26,0,1)</f>
        <v>0</v>
      </c>
    </row>
    <row r="1294" spans="1:8" ht="12.75">
      <c r="A1294" s="98" t="s">
        <v>15</v>
      </c>
      <c s="36">
        <v>8</v>
      </c>
      <c s="36">
        <v>44</v>
      </c>
      <c r="E1294" s="36" t="s">
        <v>3171</v>
      </c>
      <c r="H1294" s="36">
        <f>IF('Раздел 8'!F27&lt;='Раздел 8'!E27,0,1)</f>
        <v>0</v>
      </c>
    </row>
    <row r="1295" spans="1:8" ht="12.75">
      <c r="A1295" s="98" t="s">
        <v>15</v>
      </c>
      <c s="36">
        <v>8</v>
      </c>
      <c s="36">
        <v>45</v>
      </c>
      <c r="E1295" s="36" t="s">
        <v>3172</v>
      </c>
      <c r="H1295" s="36">
        <f>IF('Раздел 8'!I6+'Раздел 8'!J6&lt;='Раздел 8'!H6,0,1)</f>
        <v>0</v>
      </c>
    </row>
    <row r="1296" spans="1:8" ht="12.75">
      <c r="A1296" s="98" t="s">
        <v>15</v>
      </c>
      <c s="36">
        <v>8</v>
      </c>
      <c s="36">
        <v>46</v>
      </c>
      <c r="E1296" s="36" t="s">
        <v>3173</v>
      </c>
      <c r="H1296" s="36">
        <f>IF('Раздел 8'!I7+'Раздел 8'!J7&lt;='Раздел 8'!H7,0,1)</f>
        <v>0</v>
      </c>
    </row>
    <row r="1297" spans="1:8" ht="12.75">
      <c r="A1297" s="98" t="s">
        <v>15</v>
      </c>
      <c s="36">
        <v>8</v>
      </c>
      <c s="36">
        <v>47</v>
      </c>
      <c r="E1297" s="36" t="s">
        <v>3174</v>
      </c>
      <c r="H1297" s="36">
        <f>IF('Раздел 8'!I8+'Раздел 8'!J8&lt;='Раздел 8'!H8,0,1)</f>
        <v>0</v>
      </c>
    </row>
    <row r="1298" spans="1:8" ht="12.75">
      <c r="A1298" s="98" t="s">
        <v>15</v>
      </c>
      <c s="36">
        <v>8</v>
      </c>
      <c s="36">
        <v>48</v>
      </c>
      <c r="E1298" s="36" t="s">
        <v>3175</v>
      </c>
      <c r="H1298" s="36">
        <f>IF('Раздел 8'!I9+'Раздел 8'!J9&lt;='Раздел 8'!H9,0,1)</f>
        <v>0</v>
      </c>
    </row>
    <row r="1299" spans="1:8" ht="12.75">
      <c r="A1299" s="98" t="s">
        <v>15</v>
      </c>
      <c s="36">
        <v>8</v>
      </c>
      <c s="36">
        <v>49</v>
      </c>
      <c r="E1299" s="36" t="s">
        <v>3176</v>
      </c>
      <c r="H1299" s="36">
        <f>IF('Раздел 8'!I10+'Раздел 8'!J10&lt;='Раздел 8'!H10,0,1)</f>
        <v>0</v>
      </c>
    </row>
    <row r="1300" spans="1:8" ht="12.75">
      <c r="A1300" s="98" t="s">
        <v>15</v>
      </c>
      <c s="36">
        <v>8</v>
      </c>
      <c s="36">
        <v>50</v>
      </c>
      <c r="E1300" s="36" t="s">
        <v>3177</v>
      </c>
      <c r="H1300" s="36">
        <f>IF('Раздел 8'!I11+'Раздел 8'!J11&lt;='Раздел 8'!H11,0,1)</f>
        <v>0</v>
      </c>
    </row>
    <row r="1301" spans="1:8" ht="12.75">
      <c r="A1301" s="98" t="s">
        <v>15</v>
      </c>
      <c s="36">
        <v>8</v>
      </c>
      <c s="36">
        <v>51</v>
      </c>
      <c r="E1301" s="36" t="s">
        <v>3178</v>
      </c>
      <c r="H1301" s="36">
        <f>IF('Раздел 8'!I12+'Раздел 8'!J12&lt;='Раздел 8'!H12,0,1)</f>
        <v>0</v>
      </c>
    </row>
    <row r="1302" spans="1:8" ht="12.75">
      <c r="A1302" s="98" t="s">
        <v>15</v>
      </c>
      <c s="36">
        <v>8</v>
      </c>
      <c s="36">
        <v>52</v>
      </c>
      <c r="E1302" s="36" t="s">
        <v>3179</v>
      </c>
      <c r="H1302" s="36">
        <f>IF('Раздел 8'!I13+'Раздел 8'!J13&lt;='Раздел 8'!H13,0,1)</f>
        <v>0</v>
      </c>
    </row>
    <row r="1303" spans="1:8" ht="12.75">
      <c r="A1303" s="98" t="s">
        <v>15</v>
      </c>
      <c s="36">
        <v>8</v>
      </c>
      <c s="36">
        <v>53</v>
      </c>
      <c r="E1303" s="36" t="s">
        <v>3180</v>
      </c>
      <c r="H1303" s="36">
        <f>IF('Раздел 8'!I14+'Раздел 8'!J14&lt;='Раздел 8'!H14,0,1)</f>
        <v>0</v>
      </c>
    </row>
    <row r="1304" spans="1:8" ht="12.75">
      <c r="A1304" s="98" t="s">
        <v>15</v>
      </c>
      <c s="36">
        <v>8</v>
      </c>
      <c s="36">
        <v>54</v>
      </c>
      <c r="E1304" s="36" t="s">
        <v>3181</v>
      </c>
      <c r="H1304" s="36">
        <f>IF('Раздел 8'!I15+'Раздел 8'!J15&lt;='Раздел 8'!H15,0,1)</f>
        <v>0</v>
      </c>
    </row>
    <row r="1305" spans="1:8" ht="12.75">
      <c r="A1305" s="98" t="s">
        <v>15</v>
      </c>
      <c s="36">
        <v>8</v>
      </c>
      <c s="36">
        <v>55</v>
      </c>
      <c r="E1305" s="36" t="s">
        <v>3182</v>
      </c>
      <c r="H1305" s="36">
        <f>IF('Раздел 8'!I16+'Раздел 8'!J16&lt;='Раздел 8'!H16,0,1)</f>
        <v>0</v>
      </c>
    </row>
    <row r="1306" spans="1:8" ht="12.75">
      <c r="A1306" s="98" t="s">
        <v>15</v>
      </c>
      <c s="36">
        <v>8</v>
      </c>
      <c s="36">
        <v>56</v>
      </c>
      <c r="E1306" s="36" t="s">
        <v>3183</v>
      </c>
      <c r="H1306" s="36">
        <f>IF('Раздел 8'!I17+'Раздел 8'!J17&lt;='Раздел 8'!H17,0,1)</f>
        <v>0</v>
      </c>
    </row>
    <row r="1307" spans="1:8" ht="12.75">
      <c r="A1307" s="98" t="s">
        <v>15</v>
      </c>
      <c s="36">
        <v>8</v>
      </c>
      <c s="36">
        <v>57</v>
      </c>
      <c r="E1307" s="36" t="s">
        <v>3184</v>
      </c>
      <c r="H1307" s="36">
        <f>IF('Раздел 8'!I18+'Раздел 8'!J18&lt;='Раздел 8'!H18,0,1)</f>
        <v>0</v>
      </c>
    </row>
    <row r="1308" spans="1:8" ht="12.75">
      <c r="A1308" s="98" t="s">
        <v>15</v>
      </c>
      <c s="36">
        <v>8</v>
      </c>
      <c s="36">
        <v>58</v>
      </c>
      <c r="E1308" s="36" t="s">
        <v>3185</v>
      </c>
      <c r="H1308" s="36">
        <f>IF('Раздел 8'!I19+'Раздел 8'!J19&lt;='Раздел 8'!H19,0,1)</f>
        <v>0</v>
      </c>
    </row>
    <row r="1309" spans="1:8" ht="12.75">
      <c r="A1309" s="98" t="s">
        <v>15</v>
      </c>
      <c s="36">
        <v>8</v>
      </c>
      <c s="36">
        <v>59</v>
      </c>
      <c r="E1309" s="36" t="s">
        <v>3186</v>
      </c>
      <c r="H1309" s="36">
        <f>IF('Раздел 8'!I20+'Раздел 8'!J20&lt;='Раздел 8'!H20,0,1)</f>
        <v>0</v>
      </c>
    </row>
    <row r="1310" spans="1:8" ht="12.75">
      <c r="A1310" s="98" t="s">
        <v>15</v>
      </c>
      <c s="36">
        <v>8</v>
      </c>
      <c s="36">
        <v>60</v>
      </c>
      <c r="E1310" s="36" t="s">
        <v>3187</v>
      </c>
      <c r="H1310" s="36">
        <f>IF('Раздел 8'!I21+'Раздел 8'!J21&lt;='Раздел 8'!H21,0,1)</f>
        <v>0</v>
      </c>
    </row>
    <row r="1311" spans="1:8" ht="12.75">
      <c r="A1311" s="98" t="s">
        <v>15</v>
      </c>
      <c s="36">
        <v>8</v>
      </c>
      <c s="36">
        <v>61</v>
      </c>
      <c r="E1311" s="36" t="s">
        <v>3188</v>
      </c>
      <c r="H1311" s="36">
        <f>IF('Раздел 8'!I22+'Раздел 8'!J22&lt;='Раздел 8'!H22,0,1)</f>
        <v>0</v>
      </c>
    </row>
    <row r="1312" spans="1:8" ht="12.75">
      <c r="A1312" s="98" t="s">
        <v>15</v>
      </c>
      <c s="36">
        <v>8</v>
      </c>
      <c s="36">
        <v>62</v>
      </c>
      <c r="E1312" s="36" t="s">
        <v>3189</v>
      </c>
      <c r="H1312" s="36">
        <f>IF('Раздел 8'!I23+'Раздел 8'!J23&lt;='Раздел 8'!H23,0,1)</f>
        <v>0</v>
      </c>
    </row>
    <row r="1313" spans="1:8" ht="12.75">
      <c r="A1313" s="98" t="s">
        <v>15</v>
      </c>
      <c s="36">
        <v>8</v>
      </c>
      <c s="36">
        <v>63</v>
      </c>
      <c r="E1313" s="36" t="s">
        <v>3190</v>
      </c>
      <c r="H1313" s="36">
        <f>IF('Раздел 8'!I24+'Раздел 8'!J24&lt;='Раздел 8'!H24,0,1)</f>
        <v>0</v>
      </c>
    </row>
    <row r="1314" spans="1:8" ht="12.75">
      <c r="A1314" s="98" t="s">
        <v>15</v>
      </c>
      <c s="36">
        <v>8</v>
      </c>
      <c s="36">
        <v>64</v>
      </c>
      <c r="E1314" s="36" t="s">
        <v>3191</v>
      </c>
      <c r="H1314" s="36">
        <f>IF('Раздел 8'!I25+'Раздел 8'!J25&lt;='Раздел 8'!H25,0,1)</f>
        <v>0</v>
      </c>
    </row>
    <row r="1315" spans="1:8" ht="12.75">
      <c r="A1315" s="98" t="s">
        <v>15</v>
      </c>
      <c s="36">
        <v>8</v>
      </c>
      <c s="36">
        <v>65</v>
      </c>
      <c r="E1315" s="36" t="s">
        <v>3192</v>
      </c>
      <c r="H1315" s="36">
        <f>IF('Раздел 8'!I26+'Раздел 8'!J26&lt;='Раздел 8'!H26,0,1)</f>
        <v>0</v>
      </c>
    </row>
    <row r="1316" spans="1:8" ht="12.75">
      <c r="A1316" s="98" t="s">
        <v>15</v>
      </c>
      <c s="36">
        <v>8</v>
      </c>
      <c s="36">
        <v>66</v>
      </c>
      <c r="E1316" s="36" t="s">
        <v>3193</v>
      </c>
      <c r="H1316" s="36">
        <f>IF('Раздел 8'!I27+'Раздел 8'!J27&lt;='Раздел 8'!H27,0,1)</f>
        <v>0</v>
      </c>
    </row>
    <row r="1317" spans="1:8" ht="12.75">
      <c r="A1317" s="98" t="s">
        <v>15</v>
      </c>
      <c s="36">
        <v>8</v>
      </c>
      <c s="36">
        <v>67</v>
      </c>
      <c r="E1317" s="36" t="s">
        <v>3194</v>
      </c>
      <c r="H1317" s="36">
        <f>IF('Раздел 8'!L6&lt;='Раздел 8'!K6,0,1)</f>
        <v>0</v>
      </c>
    </row>
    <row r="1318" spans="1:8" ht="12.75">
      <c r="A1318" s="98" t="s">
        <v>15</v>
      </c>
      <c s="36">
        <v>8</v>
      </c>
      <c s="36">
        <v>68</v>
      </c>
      <c r="E1318" s="36" t="s">
        <v>3195</v>
      </c>
      <c r="H1318" s="36">
        <f>IF('Раздел 8'!L7&lt;='Раздел 8'!K7,0,1)</f>
        <v>0</v>
      </c>
    </row>
    <row r="1319" spans="1:8" ht="12.75">
      <c r="A1319" s="98" t="s">
        <v>15</v>
      </c>
      <c s="36">
        <v>8</v>
      </c>
      <c s="36">
        <v>69</v>
      </c>
      <c r="E1319" s="36" t="s">
        <v>3196</v>
      </c>
      <c r="H1319" s="36">
        <f>IF('Раздел 8'!L8&lt;='Раздел 8'!K8,0,1)</f>
        <v>0</v>
      </c>
    </row>
    <row r="1320" spans="1:8" ht="12.75">
      <c r="A1320" s="98" t="s">
        <v>15</v>
      </c>
      <c s="36">
        <v>8</v>
      </c>
      <c s="36">
        <v>70</v>
      </c>
      <c r="E1320" s="36" t="s">
        <v>3197</v>
      </c>
      <c r="H1320" s="36">
        <f>IF('Раздел 8'!L9&lt;='Раздел 8'!K9,0,1)</f>
        <v>0</v>
      </c>
    </row>
    <row r="1321" spans="1:8" ht="12.75">
      <c r="A1321" s="98" t="s">
        <v>15</v>
      </c>
      <c s="36">
        <v>8</v>
      </c>
      <c s="36">
        <v>71</v>
      </c>
      <c r="E1321" s="36" t="s">
        <v>3198</v>
      </c>
      <c r="H1321" s="36">
        <f>IF('Раздел 8'!L10&lt;='Раздел 8'!K10,0,1)</f>
        <v>0</v>
      </c>
    </row>
    <row r="1322" spans="1:8" ht="12.75">
      <c r="A1322" s="98" t="s">
        <v>15</v>
      </c>
      <c s="36">
        <v>8</v>
      </c>
      <c s="36">
        <v>72</v>
      </c>
      <c r="E1322" s="36" t="s">
        <v>3199</v>
      </c>
      <c r="H1322" s="36">
        <f>IF('Раздел 8'!L11&lt;='Раздел 8'!K11,0,1)</f>
        <v>0</v>
      </c>
    </row>
    <row r="1323" spans="1:8" ht="12.75">
      <c r="A1323" s="98" t="s">
        <v>15</v>
      </c>
      <c s="36">
        <v>8</v>
      </c>
      <c s="36">
        <v>73</v>
      </c>
      <c r="E1323" s="36" t="s">
        <v>3200</v>
      </c>
      <c r="H1323" s="36">
        <f>IF('Раздел 8'!L12&lt;='Раздел 8'!K12,0,1)</f>
        <v>0</v>
      </c>
    </row>
    <row r="1324" spans="1:8" ht="12.75">
      <c r="A1324" s="98" t="s">
        <v>15</v>
      </c>
      <c s="36">
        <v>8</v>
      </c>
      <c s="36">
        <v>74</v>
      </c>
      <c r="E1324" s="36" t="s">
        <v>3201</v>
      </c>
      <c r="H1324" s="36">
        <f>IF('Раздел 8'!L13&lt;='Раздел 8'!K13,0,1)</f>
        <v>0</v>
      </c>
    </row>
    <row r="1325" spans="1:8" ht="12.75">
      <c r="A1325" s="98" t="s">
        <v>15</v>
      </c>
      <c s="36">
        <v>8</v>
      </c>
      <c s="36">
        <v>75</v>
      </c>
      <c r="E1325" s="36" t="s">
        <v>3202</v>
      </c>
      <c r="H1325" s="36">
        <f>IF('Раздел 8'!L14&lt;='Раздел 8'!K14,0,1)</f>
        <v>0</v>
      </c>
    </row>
    <row r="1326" spans="1:8" ht="12.75">
      <c r="A1326" s="98" t="s">
        <v>15</v>
      </c>
      <c s="36">
        <v>8</v>
      </c>
      <c s="36">
        <v>76</v>
      </c>
      <c r="E1326" s="36" t="s">
        <v>3203</v>
      </c>
      <c r="H1326" s="36">
        <f>IF('Раздел 8'!L15&lt;='Раздел 8'!K15,0,1)</f>
        <v>0</v>
      </c>
    </row>
    <row r="1327" spans="1:8" ht="12.75">
      <c r="A1327" s="98" t="s">
        <v>15</v>
      </c>
      <c s="36">
        <v>8</v>
      </c>
      <c s="36">
        <v>77</v>
      </c>
      <c r="E1327" s="36" t="s">
        <v>3204</v>
      </c>
      <c r="H1327" s="36">
        <f>IF('Раздел 8'!L16&lt;='Раздел 8'!K16,0,1)</f>
        <v>0</v>
      </c>
    </row>
    <row r="1328" spans="1:8" ht="12.75">
      <c r="A1328" s="98" t="s">
        <v>15</v>
      </c>
      <c s="36">
        <v>8</v>
      </c>
      <c s="36">
        <v>78</v>
      </c>
      <c r="E1328" s="36" t="s">
        <v>3205</v>
      </c>
      <c r="H1328" s="36">
        <f>IF('Раздел 8'!L17&lt;='Раздел 8'!K17,0,1)</f>
        <v>0</v>
      </c>
    </row>
    <row r="1329" spans="1:8" ht="12.75">
      <c r="A1329" s="98" t="s">
        <v>15</v>
      </c>
      <c s="36">
        <v>8</v>
      </c>
      <c s="36">
        <v>79</v>
      </c>
      <c r="E1329" s="36" t="s">
        <v>3206</v>
      </c>
      <c r="H1329" s="36">
        <f>IF('Раздел 8'!L18&lt;='Раздел 8'!K18,0,1)</f>
        <v>0</v>
      </c>
    </row>
    <row r="1330" spans="1:8" ht="12.75">
      <c r="A1330" s="98" t="s">
        <v>15</v>
      </c>
      <c s="36">
        <v>8</v>
      </c>
      <c s="36">
        <v>80</v>
      </c>
      <c r="E1330" s="36" t="s">
        <v>3207</v>
      </c>
      <c r="H1330" s="36">
        <f>IF('Раздел 8'!L19&lt;='Раздел 8'!K19,0,1)</f>
        <v>0</v>
      </c>
    </row>
    <row r="1331" spans="1:8" ht="12.75">
      <c r="A1331" s="98" t="s">
        <v>15</v>
      </c>
      <c s="36">
        <v>8</v>
      </c>
      <c s="36">
        <v>81</v>
      </c>
      <c r="E1331" s="36" t="s">
        <v>3208</v>
      </c>
      <c r="H1331" s="36">
        <f>IF('Раздел 8'!L20&lt;='Раздел 8'!K20,0,1)</f>
        <v>0</v>
      </c>
    </row>
    <row r="1332" spans="1:8" ht="12.75">
      <c r="A1332" s="98" t="s">
        <v>15</v>
      </c>
      <c s="36">
        <v>8</v>
      </c>
      <c s="36">
        <v>82</v>
      </c>
      <c r="E1332" s="36" t="s">
        <v>3209</v>
      </c>
      <c r="H1332" s="36">
        <f>IF('Раздел 8'!L21&lt;='Раздел 8'!K21,0,1)</f>
        <v>0</v>
      </c>
    </row>
    <row r="1333" spans="1:8" ht="12.75">
      <c r="A1333" s="98" t="s">
        <v>15</v>
      </c>
      <c s="36">
        <v>8</v>
      </c>
      <c s="36">
        <v>83</v>
      </c>
      <c r="E1333" s="36" t="s">
        <v>3210</v>
      </c>
      <c r="H1333" s="36">
        <f>IF('Раздел 8'!L22&lt;='Раздел 8'!K22,0,1)</f>
        <v>0</v>
      </c>
    </row>
    <row r="1334" spans="1:8" ht="12.75">
      <c r="A1334" s="98" t="s">
        <v>15</v>
      </c>
      <c s="36">
        <v>8</v>
      </c>
      <c s="36">
        <v>84</v>
      </c>
      <c r="E1334" s="36" t="s">
        <v>3211</v>
      </c>
      <c r="H1334" s="36">
        <f>IF('Раздел 8'!L23&lt;='Раздел 8'!K23,0,1)</f>
        <v>0</v>
      </c>
    </row>
    <row r="1335" spans="1:8" ht="12.75">
      <c r="A1335" s="98" t="s">
        <v>15</v>
      </c>
      <c s="36">
        <v>8</v>
      </c>
      <c s="36">
        <v>85</v>
      </c>
      <c r="E1335" s="36" t="s">
        <v>3212</v>
      </c>
      <c r="H1335" s="36">
        <f>IF('Раздел 8'!L24&lt;='Раздел 8'!K24,0,1)</f>
        <v>0</v>
      </c>
    </row>
    <row r="1336" spans="1:8" ht="12.75">
      <c r="A1336" s="98" t="s">
        <v>15</v>
      </c>
      <c s="36">
        <v>8</v>
      </c>
      <c s="36">
        <v>86</v>
      </c>
      <c r="E1336" s="36" t="s">
        <v>3213</v>
      </c>
      <c r="H1336" s="36">
        <f>IF('Раздел 8'!L25&lt;='Раздел 8'!K25,0,1)</f>
        <v>0</v>
      </c>
    </row>
    <row r="1337" spans="1:8" ht="12.75">
      <c r="A1337" s="98" t="s">
        <v>15</v>
      </c>
      <c s="36">
        <v>8</v>
      </c>
      <c s="36">
        <v>87</v>
      </c>
      <c r="E1337" s="36" t="s">
        <v>3214</v>
      </c>
      <c r="H1337" s="36">
        <f>IF('Раздел 8'!L26&lt;='Раздел 8'!K26,0,1)</f>
        <v>0</v>
      </c>
    </row>
    <row r="1338" spans="1:8" ht="12.75">
      <c r="A1338" s="98" t="s">
        <v>15</v>
      </c>
      <c s="36">
        <v>8</v>
      </c>
      <c s="36">
        <v>88</v>
      </c>
      <c r="E1338" s="36" t="s">
        <v>3215</v>
      </c>
      <c r="H1338" s="36">
        <f>IF('Раздел 8'!L27&lt;='Раздел 8'!K27,0,1)</f>
        <v>0</v>
      </c>
    </row>
    <row r="1339" spans="1:8" ht="12.75">
      <c r="A1339" s="98" t="s">
        <v>15</v>
      </c>
      <c s="36">
        <v>8</v>
      </c>
      <c s="36">
        <v>89</v>
      </c>
      <c r="E1339" s="36" t="s">
        <v>3216</v>
      </c>
      <c r="H1339" s="36">
        <f>IF('Раздел 8'!D8+'Раздел 8'!D9+'Раздел 8'!D10&lt;='Раздел 8'!D7,0,1)</f>
        <v>0</v>
      </c>
    </row>
    <row r="1340" spans="1:8" ht="12.75">
      <c r="A1340" s="98" t="s">
        <v>15</v>
      </c>
      <c s="36">
        <v>8</v>
      </c>
      <c s="36">
        <v>90</v>
      </c>
      <c r="E1340" s="36" t="s">
        <v>3217</v>
      </c>
      <c r="H1340" s="36">
        <f>IF('Раздел 8'!E8+'Раздел 8'!E9+'Раздел 8'!E10&lt;='Раздел 8'!E7,0,1)</f>
        <v>0</v>
      </c>
    </row>
    <row r="1341" spans="1:8" ht="12.75">
      <c r="A1341" s="98" t="s">
        <v>15</v>
      </c>
      <c s="36">
        <v>8</v>
      </c>
      <c s="36">
        <v>91</v>
      </c>
      <c r="E1341" s="36" t="s">
        <v>3218</v>
      </c>
      <c r="H1341" s="36">
        <f>IF('Раздел 8'!F8+'Раздел 8'!F9+'Раздел 8'!F10&lt;='Раздел 8'!F7,0,1)</f>
        <v>0</v>
      </c>
    </row>
    <row r="1342" spans="1:8" ht="12.75">
      <c r="A1342" s="98" t="s">
        <v>15</v>
      </c>
      <c s="36">
        <v>8</v>
      </c>
      <c s="36">
        <v>92</v>
      </c>
      <c r="E1342" s="36" t="s">
        <v>3219</v>
      </c>
      <c r="H1342" s="36">
        <f>IF('Раздел 8'!G8+'Раздел 8'!G9+'Раздел 8'!G10&lt;='Раздел 8'!G7,0,1)</f>
        <v>0</v>
      </c>
    </row>
    <row r="1343" spans="1:8" ht="12.75">
      <c r="A1343" s="98" t="s">
        <v>15</v>
      </c>
      <c s="36">
        <v>8</v>
      </c>
      <c s="36">
        <v>93</v>
      </c>
      <c r="E1343" s="36" t="s">
        <v>3220</v>
      </c>
      <c r="H1343" s="36">
        <f>IF('Раздел 8'!H8+'Раздел 8'!H9+'Раздел 8'!H10&lt;='Раздел 8'!H7,0,1)</f>
        <v>0</v>
      </c>
    </row>
    <row r="1344" spans="1:8" ht="12.75">
      <c r="A1344" s="98" t="s">
        <v>15</v>
      </c>
      <c s="36">
        <v>8</v>
      </c>
      <c s="36">
        <v>94</v>
      </c>
      <c r="E1344" s="36" t="s">
        <v>3221</v>
      </c>
      <c r="H1344" s="36">
        <f>IF('Раздел 8'!I8+'Раздел 8'!I9+'Раздел 8'!I10&lt;='Раздел 8'!I7,0,1)</f>
        <v>0</v>
      </c>
    </row>
    <row r="1345" spans="1:8" ht="12.75">
      <c r="A1345" s="98" t="s">
        <v>15</v>
      </c>
      <c s="36">
        <v>8</v>
      </c>
      <c s="36">
        <v>95</v>
      </c>
      <c r="E1345" s="36" t="s">
        <v>3222</v>
      </c>
      <c r="H1345" s="36">
        <f>IF('Раздел 8'!J8+'Раздел 8'!J9+'Раздел 8'!J10&lt;='Раздел 8'!J7,0,1)</f>
        <v>0</v>
      </c>
    </row>
    <row r="1346" spans="1:8" ht="12.75">
      <c r="A1346" s="98" t="s">
        <v>15</v>
      </c>
      <c s="36">
        <v>8</v>
      </c>
      <c s="36">
        <v>96</v>
      </c>
      <c r="E1346" s="36" t="s">
        <v>3223</v>
      </c>
      <c r="H1346" s="36">
        <f>IF('Раздел 8'!K8+'Раздел 8'!K9+'Раздел 8'!K10&lt;='Раздел 8'!K7,0,1)</f>
        <v>0</v>
      </c>
    </row>
    <row r="1347" spans="1:8" ht="12.75">
      <c r="A1347" s="98" t="s">
        <v>15</v>
      </c>
      <c s="36">
        <v>8</v>
      </c>
      <c s="36">
        <v>97</v>
      </c>
      <c r="E1347" s="36" t="s">
        <v>3224</v>
      </c>
      <c r="H1347" s="36">
        <f>IF('Раздел 8'!L8+'Раздел 8'!L9+'Раздел 8'!L10&lt;='Раздел 8'!L7,0,1)</f>
        <v>0</v>
      </c>
    </row>
    <row r="1348" spans="1:8" ht="12.75">
      <c r="A1348" s="98" t="s">
        <v>15</v>
      </c>
      <c s="36">
        <v>8</v>
      </c>
      <c s="36">
        <v>98</v>
      </c>
      <c r="E1348" s="36" t="s">
        <v>3225</v>
      </c>
      <c r="H1348" s="36">
        <f>IF('Раздел 8'!M8+'Раздел 8'!M9+'Раздел 8'!M10&lt;='Раздел 8'!M7,0,1)</f>
        <v>0</v>
      </c>
    </row>
    <row r="1349" spans="1:8" ht="12.75">
      <c r="A1349" s="98" t="s">
        <v>15</v>
      </c>
      <c s="36">
        <v>8</v>
      </c>
      <c s="36">
        <v>99</v>
      </c>
      <c r="E1349" s="36" t="s">
        <v>3226</v>
      </c>
      <c r="H1349" s="36">
        <f>IF('Раздел 8'!N8+'Раздел 8'!N9+'Раздел 8'!N10&lt;='Раздел 8'!N7,0,1)</f>
        <v>0</v>
      </c>
    </row>
    <row r="1350" spans="1:8" ht="12.75">
      <c r="A1350" s="98" t="s">
        <v>15</v>
      </c>
      <c s="36">
        <v>8</v>
      </c>
      <c s="36">
        <v>100</v>
      </c>
      <c r="E1350" s="36" t="s">
        <v>3227</v>
      </c>
      <c r="H1350" s="36">
        <f>IF('Раздел 8'!D25+'Раздел 8'!D26&lt;='Раздел 8'!D24,0,1)</f>
        <v>0</v>
      </c>
    </row>
    <row r="1351" spans="1:8" ht="12.75">
      <c r="A1351" s="98" t="s">
        <v>15</v>
      </c>
      <c s="36">
        <v>8</v>
      </c>
      <c s="36">
        <v>101</v>
      </c>
      <c r="E1351" s="36" t="s">
        <v>3228</v>
      </c>
      <c r="H1351" s="36">
        <f>IF('Раздел 8'!E25+'Раздел 8'!E26&lt;='Раздел 8'!E24,0,1)</f>
        <v>0</v>
      </c>
    </row>
    <row r="1352" spans="1:8" ht="12.75">
      <c r="A1352" s="98" t="s">
        <v>15</v>
      </c>
      <c s="36">
        <v>8</v>
      </c>
      <c s="36">
        <v>102</v>
      </c>
      <c r="E1352" s="36" t="s">
        <v>3229</v>
      </c>
      <c r="H1352" s="36">
        <f>IF('Раздел 8'!F25+'Раздел 8'!F26&lt;='Раздел 8'!F24,0,1)</f>
        <v>0</v>
      </c>
    </row>
    <row r="1353" spans="1:8" ht="12.75">
      <c r="A1353" s="98" t="s">
        <v>15</v>
      </c>
      <c s="36">
        <v>8</v>
      </c>
      <c s="36">
        <v>103</v>
      </c>
      <c r="E1353" s="36" t="s">
        <v>3230</v>
      </c>
      <c r="H1353" s="36">
        <f>IF('Раздел 8'!G25+'Раздел 8'!G26&lt;='Раздел 8'!G24,0,1)</f>
        <v>0</v>
      </c>
    </row>
    <row r="1354" spans="1:8" ht="12.75">
      <c r="A1354" s="98" t="s">
        <v>15</v>
      </c>
      <c s="36">
        <v>8</v>
      </c>
      <c s="36">
        <v>104</v>
      </c>
      <c r="E1354" s="36" t="s">
        <v>3231</v>
      </c>
      <c r="H1354" s="36">
        <f>IF('Раздел 8'!H25+'Раздел 8'!H26&lt;='Раздел 8'!H24,0,1)</f>
        <v>0</v>
      </c>
    </row>
    <row r="1355" spans="1:8" ht="12.75">
      <c r="A1355" s="98" t="s">
        <v>15</v>
      </c>
      <c s="36">
        <v>8</v>
      </c>
      <c s="36">
        <v>105</v>
      </c>
      <c r="E1355" s="36" t="s">
        <v>3232</v>
      </c>
      <c r="H1355" s="36">
        <f>IF('Раздел 8'!I25+'Раздел 8'!I26&lt;='Раздел 8'!I24,0,1)</f>
        <v>0</v>
      </c>
    </row>
    <row r="1356" spans="1:8" ht="12.75">
      <c r="A1356" s="98" t="s">
        <v>15</v>
      </c>
      <c s="36">
        <v>8</v>
      </c>
      <c s="36">
        <v>106</v>
      </c>
      <c r="E1356" s="36" t="s">
        <v>3233</v>
      </c>
      <c r="H1356" s="36">
        <f>IF('Раздел 8'!J25+'Раздел 8'!J26&lt;='Раздел 8'!J24,0,1)</f>
        <v>0</v>
      </c>
    </row>
    <row r="1357" spans="1:8" ht="12.75">
      <c r="A1357" s="98" t="s">
        <v>15</v>
      </c>
      <c s="36">
        <v>8</v>
      </c>
      <c s="36">
        <v>107</v>
      </c>
      <c r="E1357" s="36" t="s">
        <v>3234</v>
      </c>
      <c r="H1357" s="36">
        <f>IF('Раздел 8'!K25+'Раздел 8'!K26&lt;='Раздел 8'!K24,0,1)</f>
        <v>0</v>
      </c>
    </row>
    <row r="1358" spans="1:8" ht="12.75">
      <c r="A1358" s="98" t="s">
        <v>15</v>
      </c>
      <c s="36">
        <v>8</v>
      </c>
      <c s="36">
        <v>108</v>
      </c>
      <c r="E1358" s="36" t="s">
        <v>3235</v>
      </c>
      <c r="H1358" s="36">
        <f>IF('Раздел 8'!L25+'Раздел 8'!L26&lt;='Раздел 8'!L24,0,1)</f>
        <v>0</v>
      </c>
    </row>
    <row r="1359" spans="1:8" ht="12.75">
      <c r="A1359" s="98" t="s">
        <v>15</v>
      </c>
      <c s="36">
        <v>8</v>
      </c>
      <c s="36">
        <v>109</v>
      </c>
      <c r="E1359" s="36" t="s">
        <v>3236</v>
      </c>
      <c r="H1359" s="36">
        <f>IF('Раздел 8'!M25+'Раздел 8'!M26&lt;='Раздел 8'!M24,0,1)</f>
        <v>0</v>
      </c>
    </row>
    <row r="1360" spans="1:8" ht="12.75">
      <c r="A1360" s="98" t="s">
        <v>15</v>
      </c>
      <c s="36">
        <v>8</v>
      </c>
      <c s="36">
        <v>110</v>
      </c>
      <c r="E1360" s="36" t="s">
        <v>3237</v>
      </c>
      <c r="H1360" s="36">
        <f>IF('Раздел 8'!N25+'Раздел 8'!N26&lt;='Раздел 8'!N24,0,1)</f>
        <v>0</v>
      </c>
    </row>
    <row r="1361" spans="1:8" ht="12.75">
      <c r="A1361" s="98" t="s">
        <v>15</v>
      </c>
      <c s="36">
        <v>8</v>
      </c>
      <c s="36">
        <v>111</v>
      </c>
      <c r="E1361" s="36" t="s">
        <v>3280</v>
      </c>
      <c r="H1361" s="36">
        <f>IF('Раздел 8'!N6='Раздел 8'!D6-'Раздел 8'!E6,0,1)</f>
        <v>0</v>
      </c>
    </row>
    <row r="1362" spans="1:8" ht="12.75">
      <c r="A1362" s="98" t="s">
        <v>15</v>
      </c>
      <c s="36">
        <v>8</v>
      </c>
      <c s="36">
        <v>112</v>
      </c>
      <c r="E1362" s="36" t="s">
        <v>3238</v>
      </c>
      <c r="H1362" s="36">
        <f>IF('Раздел 8'!N7='Раздел 8'!D7-'Раздел 8'!E7,0,1)</f>
        <v>0</v>
      </c>
    </row>
    <row r="1363" spans="1:8" ht="12.75">
      <c r="A1363" s="98" t="s">
        <v>15</v>
      </c>
      <c s="36">
        <v>8</v>
      </c>
      <c s="36">
        <v>113</v>
      </c>
      <c r="E1363" s="36" t="s">
        <v>3239</v>
      </c>
      <c r="H1363" s="36">
        <f>IF('Раздел 8'!N8='Раздел 8'!D8-'Раздел 8'!E8,0,1)</f>
        <v>0</v>
      </c>
    </row>
    <row r="1364" spans="1:8" ht="12.75">
      <c r="A1364" s="98" t="s">
        <v>15</v>
      </c>
      <c s="36">
        <v>8</v>
      </c>
      <c s="36">
        <v>114</v>
      </c>
      <c r="E1364" s="36" t="s">
        <v>3240</v>
      </c>
      <c r="H1364" s="36">
        <f>IF('Раздел 8'!N9='Раздел 8'!D9-'Раздел 8'!E9,0,1)</f>
        <v>0</v>
      </c>
    </row>
    <row r="1365" spans="1:8" ht="12.75">
      <c r="A1365" s="98" t="s">
        <v>15</v>
      </c>
      <c s="36">
        <v>8</v>
      </c>
      <c s="36">
        <v>115</v>
      </c>
      <c r="E1365" s="36" t="s">
        <v>3241</v>
      </c>
      <c r="H1365" s="36">
        <f>IF('Раздел 8'!N10='Раздел 8'!D10-'Раздел 8'!E10,0,1)</f>
        <v>0</v>
      </c>
    </row>
    <row r="1366" spans="1:8" ht="12.75">
      <c r="A1366" s="98" t="s">
        <v>15</v>
      </c>
      <c s="36">
        <v>8</v>
      </c>
      <c s="36">
        <v>116</v>
      </c>
      <c r="E1366" s="36" t="s">
        <v>3242</v>
      </c>
      <c r="H1366" s="36">
        <f>IF('Раздел 8'!N11='Раздел 8'!D11-'Раздел 8'!E11,0,1)</f>
        <v>0</v>
      </c>
    </row>
    <row r="1367" spans="1:8" ht="12.75">
      <c r="A1367" s="98" t="s">
        <v>15</v>
      </c>
      <c s="36">
        <v>8</v>
      </c>
      <c s="36">
        <v>117</v>
      </c>
      <c r="E1367" s="36" t="s">
        <v>3243</v>
      </c>
      <c r="H1367" s="36">
        <f>IF('Раздел 8'!N12='Раздел 8'!D12-'Раздел 8'!E12,0,1)</f>
        <v>0</v>
      </c>
    </row>
    <row r="1368" spans="1:8" ht="12.75">
      <c r="A1368" s="98" t="s">
        <v>15</v>
      </c>
      <c s="36">
        <v>8</v>
      </c>
      <c s="36">
        <v>118</v>
      </c>
      <c r="E1368" s="36" t="s">
        <v>3244</v>
      </c>
      <c r="H1368" s="36">
        <f>IF('Раздел 8'!N13='Раздел 8'!D13-'Раздел 8'!E13,0,1)</f>
        <v>0</v>
      </c>
    </row>
    <row r="1369" spans="1:8" ht="12.75">
      <c r="A1369" s="98" t="s">
        <v>15</v>
      </c>
      <c s="36">
        <v>8</v>
      </c>
      <c s="36">
        <v>119</v>
      </c>
      <c r="E1369" s="36" t="s">
        <v>3245</v>
      </c>
      <c r="H1369" s="36">
        <f>IF('Раздел 8'!N14='Раздел 8'!D14-'Раздел 8'!E14,0,1)</f>
        <v>0</v>
      </c>
    </row>
    <row r="1370" spans="1:8" ht="12.75">
      <c r="A1370" s="98" t="s">
        <v>15</v>
      </c>
      <c s="36">
        <v>8</v>
      </c>
      <c s="36">
        <v>120</v>
      </c>
      <c r="E1370" s="36" t="s">
        <v>3246</v>
      </c>
      <c r="H1370" s="36">
        <f>IF('Раздел 8'!N15='Раздел 8'!D15-'Раздел 8'!E15,0,1)</f>
        <v>0</v>
      </c>
    </row>
    <row r="1371" spans="1:8" ht="12.75">
      <c r="A1371" s="98" t="s">
        <v>15</v>
      </c>
      <c s="36">
        <v>8</v>
      </c>
      <c s="36">
        <v>121</v>
      </c>
      <c r="E1371" s="36" t="s">
        <v>3247</v>
      </c>
      <c r="H1371" s="36">
        <f>IF('Раздел 8'!N16='Раздел 8'!D16-'Раздел 8'!E16,0,1)</f>
        <v>0</v>
      </c>
    </row>
    <row r="1372" spans="1:8" ht="12.75">
      <c r="A1372" s="98" t="s">
        <v>15</v>
      </c>
      <c s="36">
        <v>8</v>
      </c>
      <c s="36">
        <v>122</v>
      </c>
      <c r="E1372" s="36" t="s">
        <v>3248</v>
      </c>
      <c r="H1372" s="36">
        <f>IF('Раздел 8'!N17='Раздел 8'!D17-'Раздел 8'!E17,0,1)</f>
        <v>0</v>
      </c>
    </row>
    <row r="1373" spans="1:8" ht="12.75">
      <c r="A1373" s="98" t="s">
        <v>15</v>
      </c>
      <c s="36">
        <v>8</v>
      </c>
      <c s="36">
        <v>123</v>
      </c>
      <c r="E1373" s="36" t="s">
        <v>3249</v>
      </c>
      <c r="H1373" s="36">
        <f>IF('Раздел 8'!N18='Раздел 8'!D18-'Раздел 8'!E18,0,1)</f>
        <v>0</v>
      </c>
    </row>
    <row r="1374" spans="1:8" ht="12.75">
      <c r="A1374" s="98" t="s">
        <v>15</v>
      </c>
      <c s="36">
        <v>8</v>
      </c>
      <c s="36">
        <v>124</v>
      </c>
      <c r="E1374" s="36" t="s">
        <v>3250</v>
      </c>
      <c r="H1374" s="36">
        <f>IF('Раздел 8'!N19='Раздел 8'!D19-'Раздел 8'!E19,0,1)</f>
        <v>0</v>
      </c>
    </row>
    <row r="1375" spans="1:8" ht="12.75">
      <c r="A1375" s="98" t="s">
        <v>15</v>
      </c>
      <c s="36">
        <v>8</v>
      </c>
      <c s="36">
        <v>125</v>
      </c>
      <c r="E1375" s="36" t="s">
        <v>3251</v>
      </c>
      <c r="H1375" s="36">
        <f>IF('Раздел 8'!N20='Раздел 8'!D20-'Раздел 8'!E20,0,1)</f>
        <v>0</v>
      </c>
    </row>
    <row r="1376" spans="1:8" ht="12.75">
      <c r="A1376" s="98" t="s">
        <v>15</v>
      </c>
      <c s="36">
        <v>8</v>
      </c>
      <c s="36">
        <v>126</v>
      </c>
      <c r="E1376" s="36" t="s">
        <v>3252</v>
      </c>
      <c r="H1376" s="36">
        <f>IF('Раздел 8'!N21='Раздел 8'!D21-'Раздел 8'!E21,0,1)</f>
        <v>0</v>
      </c>
    </row>
    <row r="1377" spans="1:8" ht="12.75">
      <c r="A1377" s="98" t="s">
        <v>15</v>
      </c>
      <c s="36">
        <v>8</v>
      </c>
      <c s="36">
        <v>127</v>
      </c>
      <c r="E1377" s="36" t="s">
        <v>3253</v>
      </c>
      <c r="H1377" s="36">
        <f>IF('Раздел 8'!N22='Раздел 8'!D22-'Раздел 8'!E22,0,1)</f>
        <v>0</v>
      </c>
    </row>
    <row r="1378" spans="1:8" ht="12.75">
      <c r="A1378" s="98" t="s">
        <v>15</v>
      </c>
      <c s="36">
        <v>8</v>
      </c>
      <c s="36">
        <v>128</v>
      </c>
      <c r="E1378" s="36" t="s">
        <v>3254</v>
      </c>
      <c r="H1378" s="36">
        <f>IF('Раздел 8'!N23='Раздел 8'!D23-'Раздел 8'!E23,0,1)</f>
        <v>0</v>
      </c>
    </row>
    <row r="1379" spans="1:8" ht="12.75">
      <c r="A1379" s="98" t="s">
        <v>15</v>
      </c>
      <c s="36">
        <v>8</v>
      </c>
      <c s="36">
        <v>129</v>
      </c>
      <c r="E1379" s="36" t="s">
        <v>3255</v>
      </c>
      <c r="H1379" s="36">
        <f>IF('Раздел 8'!N24='Раздел 8'!D24-'Раздел 8'!E24,0,1)</f>
        <v>0</v>
      </c>
    </row>
    <row r="1380" spans="1:8" ht="12.75">
      <c r="A1380" s="98" t="s">
        <v>15</v>
      </c>
      <c s="36">
        <v>8</v>
      </c>
      <c s="36">
        <v>130</v>
      </c>
      <c r="E1380" s="36" t="s">
        <v>3256</v>
      </c>
      <c r="H1380" s="36">
        <f>IF('Раздел 8'!N25='Раздел 8'!D25-'Раздел 8'!E25,0,1)</f>
        <v>0</v>
      </c>
    </row>
    <row r="1381" spans="1:8" ht="12.75">
      <c r="A1381" s="98" t="s">
        <v>15</v>
      </c>
      <c s="36">
        <v>8</v>
      </c>
      <c s="36">
        <v>131</v>
      </c>
      <c r="E1381" s="36" t="s">
        <v>3257</v>
      </c>
      <c r="H1381" s="36">
        <f>IF('Раздел 8'!N26='Раздел 8'!D26-'Раздел 8'!E26,0,1)</f>
        <v>0</v>
      </c>
    </row>
    <row r="1382" spans="1:8" ht="12.75">
      <c r="A1382" s="98" t="s">
        <v>15</v>
      </c>
      <c s="36">
        <v>8</v>
      </c>
      <c s="36">
        <v>132</v>
      </c>
      <c r="E1382" s="36" t="s">
        <v>3258</v>
      </c>
      <c r="H1382" s="36">
        <f>IF('Раздел 8'!N27='Раздел 8'!D27-'Раздел 8'!E27,0,1)</f>
        <v>0</v>
      </c>
    </row>
    <row r="1383" spans="1:8" ht="12.75">
      <c r="A1383" s="98" t="s">
        <v>15</v>
      </c>
      <c s="36">
        <v>8</v>
      </c>
      <c s="36">
        <v>133</v>
      </c>
      <c r="E1383" s="36" t="s">
        <v>3259</v>
      </c>
      <c r="H1383" s="36">
        <f>IF('Раздел 8'!M7='Раздел 8'!G7+'Раздел 8'!H7-'Раздел 8'!K7,0,1)</f>
        <v>0</v>
      </c>
    </row>
    <row r="1384" spans="1:8" ht="12.75">
      <c r="A1384" s="98" t="s">
        <v>15</v>
      </c>
      <c s="36">
        <v>8</v>
      </c>
      <c s="36">
        <v>134</v>
      </c>
      <c r="E1384" s="36" t="s">
        <v>3260</v>
      </c>
      <c r="H1384" s="36">
        <f>IF('Раздел 8'!M8='Раздел 8'!G8+'Раздел 8'!H8-'Раздел 8'!K8,0,1)</f>
        <v>0</v>
      </c>
    </row>
    <row r="1385" spans="1:8" ht="12.75">
      <c r="A1385" s="98" t="s">
        <v>15</v>
      </c>
      <c s="36">
        <v>8</v>
      </c>
      <c s="36">
        <v>135</v>
      </c>
      <c r="E1385" s="36" t="s">
        <v>3261</v>
      </c>
      <c r="H1385" s="36">
        <f>IF('Раздел 8'!M9='Раздел 8'!G9+'Раздел 8'!H9-'Раздел 8'!K9,0,1)</f>
        <v>0</v>
      </c>
    </row>
    <row r="1386" spans="1:8" ht="12.75">
      <c r="A1386" s="98" t="s">
        <v>15</v>
      </c>
      <c s="36">
        <v>8</v>
      </c>
      <c s="36">
        <v>136</v>
      </c>
      <c r="E1386" s="36" t="s">
        <v>3262</v>
      </c>
      <c r="H1386" s="36">
        <f>IF('Раздел 8'!M10='Раздел 8'!G10+'Раздел 8'!H10-'Раздел 8'!K10,0,1)</f>
        <v>0</v>
      </c>
    </row>
    <row r="1387" spans="1:8" ht="12.75">
      <c r="A1387" s="98" t="s">
        <v>15</v>
      </c>
      <c s="36">
        <v>8</v>
      </c>
      <c s="36">
        <v>137</v>
      </c>
      <c r="E1387" s="36" t="s">
        <v>3263</v>
      </c>
      <c r="H1387" s="36">
        <f>IF('Раздел 8'!M11='Раздел 8'!G11+'Раздел 8'!H11-'Раздел 8'!K11,0,1)</f>
        <v>0</v>
      </c>
    </row>
    <row r="1388" spans="1:8" ht="12.75">
      <c r="A1388" s="98" t="s">
        <v>15</v>
      </c>
      <c s="36">
        <v>8</v>
      </c>
      <c s="36">
        <v>138</v>
      </c>
      <c r="E1388" s="36" t="s">
        <v>3264</v>
      </c>
      <c r="H1388" s="36">
        <f>IF('Раздел 8'!M12='Раздел 8'!G12+'Раздел 8'!H12-'Раздел 8'!K12,0,1)</f>
        <v>0</v>
      </c>
    </row>
    <row r="1389" spans="1:8" ht="12.75">
      <c r="A1389" s="98" t="s">
        <v>15</v>
      </c>
      <c s="36">
        <v>8</v>
      </c>
      <c s="36">
        <v>139</v>
      </c>
      <c r="E1389" s="36" t="s">
        <v>3265</v>
      </c>
      <c r="H1389" s="36">
        <f>IF('Раздел 8'!M13='Раздел 8'!G13+'Раздел 8'!H13-'Раздел 8'!K13,0,1)</f>
        <v>0</v>
      </c>
    </row>
    <row r="1390" spans="1:8" ht="12.75">
      <c r="A1390" s="98" t="s">
        <v>15</v>
      </c>
      <c s="36">
        <v>8</v>
      </c>
      <c s="36">
        <v>140</v>
      </c>
      <c r="E1390" s="36" t="s">
        <v>3266</v>
      </c>
      <c r="H1390" s="36">
        <f>IF('Раздел 8'!M14='Раздел 8'!G14+'Раздел 8'!H14-'Раздел 8'!K14,0,1)</f>
        <v>0</v>
      </c>
    </row>
    <row r="1391" spans="1:8" ht="12.75">
      <c r="A1391" s="98" t="s">
        <v>15</v>
      </c>
      <c s="36">
        <v>8</v>
      </c>
      <c s="36">
        <v>141</v>
      </c>
      <c r="E1391" s="36" t="s">
        <v>3267</v>
      </c>
      <c r="H1391" s="36">
        <f>IF('Раздел 8'!M15='Раздел 8'!G15+'Раздел 8'!H15-'Раздел 8'!K15,0,1)</f>
        <v>0</v>
      </c>
    </row>
    <row r="1392" spans="1:8" ht="12.75">
      <c r="A1392" s="98" t="s">
        <v>15</v>
      </c>
      <c s="36">
        <v>8</v>
      </c>
      <c s="36">
        <v>142</v>
      </c>
      <c r="E1392" s="36" t="s">
        <v>3268</v>
      </c>
      <c r="H1392" s="36">
        <f>IF('Раздел 8'!M16='Раздел 8'!G16+'Раздел 8'!H16-'Раздел 8'!K16,0,1)</f>
        <v>0</v>
      </c>
    </row>
    <row r="1393" spans="1:8" ht="12.75">
      <c r="A1393" s="98" t="s">
        <v>15</v>
      </c>
      <c s="36">
        <v>8</v>
      </c>
      <c s="36">
        <v>143</v>
      </c>
      <c r="E1393" s="36" t="s">
        <v>3269</v>
      </c>
      <c r="H1393" s="36">
        <f>IF('Раздел 8'!M17='Раздел 8'!G17+'Раздел 8'!H17-'Раздел 8'!K17,0,1)</f>
        <v>0</v>
      </c>
    </row>
    <row r="1394" spans="1:8" ht="12.75">
      <c r="A1394" s="98" t="s">
        <v>15</v>
      </c>
      <c s="36">
        <v>8</v>
      </c>
      <c s="36">
        <v>144</v>
      </c>
      <c r="E1394" s="36" t="s">
        <v>3270</v>
      </c>
      <c r="H1394" s="36">
        <f>IF('Раздел 8'!M18='Раздел 8'!G18+'Раздел 8'!H18-'Раздел 8'!K18,0,1)</f>
        <v>0</v>
      </c>
    </row>
    <row r="1395" spans="1:8" ht="12.75">
      <c r="A1395" s="98" t="s">
        <v>15</v>
      </c>
      <c s="36">
        <v>8</v>
      </c>
      <c s="36">
        <v>145</v>
      </c>
      <c r="E1395" s="36" t="s">
        <v>3271</v>
      </c>
      <c r="H1395" s="36">
        <f>IF('Раздел 8'!M19='Раздел 8'!G19+'Раздел 8'!H19-'Раздел 8'!K19,0,1)</f>
        <v>0</v>
      </c>
    </row>
    <row r="1396" spans="1:8" ht="12.75">
      <c r="A1396" s="98" t="s">
        <v>15</v>
      </c>
      <c s="36">
        <v>8</v>
      </c>
      <c s="36">
        <v>146</v>
      </c>
      <c r="E1396" s="36" t="s">
        <v>3272</v>
      </c>
      <c r="H1396" s="36">
        <f>IF('Раздел 8'!M20='Раздел 8'!G20+'Раздел 8'!H20-'Раздел 8'!K20,0,1)</f>
        <v>0</v>
      </c>
    </row>
    <row r="1397" spans="1:8" ht="12.75">
      <c r="A1397" s="98" t="s">
        <v>15</v>
      </c>
      <c s="36">
        <v>8</v>
      </c>
      <c s="36">
        <v>147</v>
      </c>
      <c r="E1397" s="36" t="s">
        <v>3273</v>
      </c>
      <c r="H1397" s="36">
        <f>IF('Раздел 8'!M21='Раздел 8'!G21+'Раздел 8'!H21-'Раздел 8'!K21,0,1)</f>
        <v>0</v>
      </c>
    </row>
    <row r="1398" spans="1:8" ht="12.75">
      <c r="A1398" s="98" t="s">
        <v>15</v>
      </c>
      <c s="36">
        <v>8</v>
      </c>
      <c s="36">
        <v>148</v>
      </c>
      <c r="E1398" s="36" t="s">
        <v>3274</v>
      </c>
      <c r="H1398" s="36">
        <f>IF('Раздел 8'!M22='Раздел 8'!G22+'Раздел 8'!H22-'Раздел 8'!K22,0,1)</f>
        <v>0</v>
      </c>
    </row>
    <row r="1399" spans="1:8" ht="12.75">
      <c r="A1399" s="98" t="s">
        <v>15</v>
      </c>
      <c s="36">
        <v>8</v>
      </c>
      <c s="36">
        <v>149</v>
      </c>
      <c r="E1399" s="36" t="s">
        <v>3275</v>
      </c>
      <c r="H1399" s="36">
        <f>IF('Раздел 8'!M23='Раздел 8'!G23+'Раздел 8'!H23-'Раздел 8'!K23,0,1)</f>
        <v>0</v>
      </c>
    </row>
    <row r="1400" spans="1:8" ht="12.75">
      <c r="A1400" s="98" t="s">
        <v>15</v>
      </c>
      <c s="36">
        <v>8</v>
      </c>
      <c s="36">
        <v>150</v>
      </c>
      <c r="E1400" s="36" t="s">
        <v>3276</v>
      </c>
      <c r="H1400" s="36">
        <f>IF('Раздел 8'!M24='Раздел 8'!G24+'Раздел 8'!H24-'Раздел 8'!K24,0,1)</f>
        <v>0</v>
      </c>
    </row>
    <row r="1401" spans="1:8" ht="12.75">
      <c r="A1401" s="98" t="s">
        <v>15</v>
      </c>
      <c s="36">
        <v>8</v>
      </c>
      <c s="36">
        <v>151</v>
      </c>
      <c r="E1401" s="36" t="s">
        <v>3277</v>
      </c>
      <c r="H1401" s="36">
        <f>IF('Раздел 8'!M25='Раздел 8'!G25+'Раздел 8'!H25-'Раздел 8'!K25,0,1)</f>
        <v>0</v>
      </c>
    </row>
    <row r="1402" spans="1:8" ht="12.75">
      <c r="A1402" s="98" t="s">
        <v>15</v>
      </c>
      <c s="36">
        <v>8</v>
      </c>
      <c s="36">
        <v>152</v>
      </c>
      <c r="E1402" s="36" t="s">
        <v>3278</v>
      </c>
      <c r="H1402" s="36">
        <f>IF('Раздел 8'!M26='Раздел 8'!G26+'Раздел 8'!H26-'Раздел 8'!K26,0,1)</f>
        <v>0</v>
      </c>
    </row>
    <row r="1403" spans="1:8" ht="12.75">
      <c r="A1403" s="98" t="s">
        <v>15</v>
      </c>
      <c s="36">
        <v>8</v>
      </c>
      <c s="36">
        <v>153</v>
      </c>
      <c r="E1403" s="36" t="s">
        <v>3279</v>
      </c>
      <c r="H1403" s="36">
        <f>IF('Раздел 8'!M27='Раздел 8'!G27+'Раздел 8'!H27-'Раздел 8'!K27,0,1)</f>
        <v>0</v>
      </c>
    </row>
    <row r="1404" spans="1:8" ht="12.75">
      <c r="A1404" s="35" t="s">
        <v>15</v>
      </c>
      <c s="35">
        <v>9</v>
      </c>
      <c s="35">
        <v>0</v>
      </c>
      <c s="35"/>
      <c s="99" t="str">
        <f>CONCATENATE("Количество ошибок в разделе 9: ",H1404)</f>
        <v>Количество ошибок в разделе 9: 0</v>
      </c>
      <c s="35"/>
      <c s="35"/>
      <c s="99">
        <f>SUM(H1405:H1644)</f>
        <v>0</v>
      </c>
    </row>
    <row r="1405" spans="1:8" ht="12.75">
      <c r="A1405" s="98" t="s">
        <v>15</v>
      </c>
      <c s="36">
        <v>9</v>
      </c>
      <c s="36">
        <v>1</v>
      </c>
      <c r="E1405" s="36" t="s">
        <v>1161</v>
      </c>
      <c r="H1405" s="36">
        <f>IF('Раздел 9'!D7+'Раздел 9'!D8+'Раздел 9'!D9&lt;='Раздел 9'!D6,0,1)</f>
        <v>0</v>
      </c>
    </row>
    <row r="1406" spans="1:8" ht="12.75">
      <c r="A1406" s="98" t="s">
        <v>15</v>
      </c>
      <c s="36">
        <v>9</v>
      </c>
      <c s="36">
        <v>2</v>
      </c>
      <c r="E1406" s="36" t="s">
        <v>1162</v>
      </c>
      <c r="H1406" s="36">
        <f>IF('Раздел 9'!E7+'Раздел 9'!E8+'Раздел 9'!E9&lt;='Раздел 9'!E6,0,1)</f>
        <v>0</v>
      </c>
    </row>
    <row r="1407" spans="1:8" ht="12.75">
      <c r="A1407" s="98" t="s">
        <v>15</v>
      </c>
      <c s="36">
        <v>9</v>
      </c>
      <c s="36">
        <v>3</v>
      </c>
      <c r="E1407" s="36" t="s">
        <v>1163</v>
      </c>
      <c r="H1407" s="36">
        <f>IF('Раздел 9'!F7+'Раздел 9'!F8+'Раздел 9'!F9&lt;='Раздел 9'!F6,0,1)</f>
        <v>0</v>
      </c>
    </row>
    <row r="1408" spans="1:8" ht="12.75">
      <c r="A1408" s="98" t="s">
        <v>15</v>
      </c>
      <c s="36">
        <v>9</v>
      </c>
      <c s="36">
        <v>4</v>
      </c>
      <c r="E1408" s="36" t="s">
        <v>1164</v>
      </c>
      <c r="H1408" s="36">
        <f>IF('Раздел 9'!G7+'Раздел 9'!G8+'Раздел 9'!G9&lt;='Раздел 9'!G6,0,1)</f>
        <v>0</v>
      </c>
    </row>
    <row r="1409" spans="1:8" ht="12.75">
      <c r="A1409" s="98" t="s">
        <v>15</v>
      </c>
      <c s="36">
        <v>9</v>
      </c>
      <c s="36">
        <v>5</v>
      </c>
      <c r="E1409" s="36" t="s">
        <v>1165</v>
      </c>
      <c r="H1409" s="36">
        <f>IF('Раздел 9'!H7+'Раздел 9'!H8+'Раздел 9'!H9&lt;='Раздел 9'!H6,0,1)</f>
        <v>0</v>
      </c>
    </row>
    <row r="1410" spans="1:8" ht="12.75">
      <c r="A1410" s="98" t="s">
        <v>15</v>
      </c>
      <c s="36">
        <v>9</v>
      </c>
      <c s="36">
        <v>6</v>
      </c>
      <c r="E1410" s="36" t="s">
        <v>3281</v>
      </c>
      <c r="H1410" s="36">
        <f>IF('Раздел 9'!K7+'Раздел 9'!K8+'Раздел 9'!K9&lt;='Раздел 9'!K6,0,1)</f>
        <v>0</v>
      </c>
    </row>
    <row r="1411" spans="1:8" ht="12.75">
      <c r="A1411" s="98" t="s">
        <v>15</v>
      </c>
      <c s="36">
        <v>9</v>
      </c>
      <c s="36">
        <v>7</v>
      </c>
      <c r="E1411" s="36" t="s">
        <v>1166</v>
      </c>
      <c r="H1411" s="36">
        <f>IF('Раздел 9'!D24+'Раздел 9'!D25&lt;='Раздел 9'!D23,0,1)</f>
        <v>0</v>
      </c>
    </row>
    <row r="1412" spans="1:8" ht="12.75">
      <c r="A1412" s="98" t="s">
        <v>15</v>
      </c>
      <c s="36">
        <v>9</v>
      </c>
      <c s="36">
        <v>8</v>
      </c>
      <c r="E1412" s="36" t="s">
        <v>1167</v>
      </c>
      <c r="H1412" s="36">
        <f>IF('Раздел 9'!E24+'Раздел 9'!E25&lt;='Раздел 9'!E23,0,1)</f>
        <v>0</v>
      </c>
    </row>
    <row r="1413" spans="1:8" ht="12.75">
      <c r="A1413" s="98" t="s">
        <v>15</v>
      </c>
      <c s="36">
        <v>9</v>
      </c>
      <c s="36">
        <v>9</v>
      </c>
      <c r="E1413" s="36" t="s">
        <v>1168</v>
      </c>
      <c r="H1413" s="36">
        <f>IF('Раздел 9'!F24+'Раздел 9'!F25&lt;='Раздел 9'!F23,0,1)</f>
        <v>0</v>
      </c>
    </row>
    <row r="1414" spans="1:8" ht="12.75">
      <c r="A1414" s="98" t="s">
        <v>15</v>
      </c>
      <c s="36">
        <v>9</v>
      </c>
      <c s="36">
        <v>10</v>
      </c>
      <c r="E1414" s="36" t="s">
        <v>1169</v>
      </c>
      <c r="H1414" s="36">
        <f>IF('Раздел 9'!G24+'Раздел 9'!G25&lt;='Раздел 9'!G23,0,1)</f>
        <v>0</v>
      </c>
    </row>
    <row r="1415" spans="1:8" ht="12.75">
      <c r="A1415" s="98" t="s">
        <v>15</v>
      </c>
      <c s="36">
        <v>9</v>
      </c>
      <c s="36">
        <v>11</v>
      </c>
      <c r="E1415" s="36" t="s">
        <v>1170</v>
      </c>
      <c r="H1415" s="36">
        <f>IF('Раздел 9'!H24+'Раздел 9'!H25&lt;='Раздел 9'!H23,0,1)</f>
        <v>0</v>
      </c>
    </row>
    <row r="1416" spans="1:8" ht="12.75">
      <c r="A1416" s="98" t="s">
        <v>15</v>
      </c>
      <c s="36">
        <v>9</v>
      </c>
      <c s="36">
        <v>12</v>
      </c>
      <c r="E1416" s="36" t="s">
        <v>3282</v>
      </c>
      <c r="H1416" s="36">
        <f>IF('Раздел 9'!K24+'Раздел 9'!K25&lt;='Раздел 9'!K23,0,1)</f>
        <v>0</v>
      </c>
    </row>
    <row r="1417" spans="1:8" ht="12.75">
      <c r="A1417" s="98" t="s">
        <v>15</v>
      </c>
      <c s="36">
        <v>9</v>
      </c>
      <c s="36">
        <v>13</v>
      </c>
      <c r="E1417" s="36" t="s">
        <v>1171</v>
      </c>
      <c r="H1417" s="36">
        <f>IF('Раздел 9'!D27&lt;='Раздел 9'!D16,0,1)</f>
        <v>0</v>
      </c>
    </row>
    <row r="1418" spans="1:8" ht="12.75">
      <c r="A1418" s="98" t="s">
        <v>15</v>
      </c>
      <c s="36">
        <v>9</v>
      </c>
      <c s="36">
        <v>14</v>
      </c>
      <c r="E1418" s="36" t="s">
        <v>1172</v>
      </c>
      <c r="H1418" s="36">
        <f>IF('Раздел 9'!D28&lt;='Раздел 9'!D10,0,1)</f>
        <v>0</v>
      </c>
    </row>
    <row r="1419" spans="1:8" ht="12.75">
      <c r="A1419" s="98" t="s">
        <v>15</v>
      </c>
      <c s="36">
        <v>9</v>
      </c>
      <c s="36">
        <v>15</v>
      </c>
      <c r="E1419" s="36" t="s">
        <v>1173</v>
      </c>
      <c r="H1419" s="36">
        <f>IF('Раздел 9'!E5+'Раздел 9'!G5&lt;='Раздел 9'!D5,0,1)</f>
        <v>0</v>
      </c>
    </row>
    <row r="1420" spans="1:8" ht="12.75">
      <c r="A1420" s="98" t="s">
        <v>15</v>
      </c>
      <c s="36">
        <v>9</v>
      </c>
      <c s="36">
        <v>16</v>
      </c>
      <c r="E1420" s="36" t="s">
        <v>1174</v>
      </c>
      <c r="H1420" s="36">
        <f>IF('Раздел 9'!E6+'Раздел 9'!G6&lt;='Раздел 9'!D6,0,1)</f>
        <v>0</v>
      </c>
    </row>
    <row r="1421" spans="1:8" ht="12.75">
      <c r="A1421" s="98" t="s">
        <v>15</v>
      </c>
      <c s="36">
        <v>9</v>
      </c>
      <c s="36">
        <v>17</v>
      </c>
      <c r="E1421" s="36" t="s">
        <v>1175</v>
      </c>
      <c r="H1421" s="36">
        <f>IF('Раздел 9'!E7+'Раздел 9'!G7&lt;='Раздел 9'!D7,0,1)</f>
        <v>0</v>
      </c>
    </row>
    <row r="1422" spans="1:8" ht="12.75">
      <c r="A1422" s="98" t="s">
        <v>15</v>
      </c>
      <c s="36">
        <v>9</v>
      </c>
      <c s="36">
        <v>18</v>
      </c>
      <c r="E1422" s="36" t="s">
        <v>1176</v>
      </c>
      <c r="H1422" s="36">
        <f>IF('Раздел 9'!E8+'Раздел 9'!G8&lt;='Раздел 9'!D8,0,1)</f>
        <v>0</v>
      </c>
    </row>
    <row r="1423" spans="1:8" ht="12.75">
      <c r="A1423" s="98" t="s">
        <v>15</v>
      </c>
      <c s="36">
        <v>9</v>
      </c>
      <c s="36">
        <v>19</v>
      </c>
      <c r="E1423" s="36" t="s">
        <v>1177</v>
      </c>
      <c r="H1423" s="36">
        <f>IF('Раздел 9'!E9+'Раздел 9'!G9&lt;='Раздел 9'!D9,0,1)</f>
        <v>0</v>
      </c>
    </row>
    <row r="1424" spans="1:8" ht="12.75">
      <c r="A1424" s="98" t="s">
        <v>15</v>
      </c>
      <c s="36">
        <v>9</v>
      </c>
      <c s="36">
        <v>20</v>
      </c>
      <c r="E1424" s="36" t="s">
        <v>1178</v>
      </c>
      <c r="H1424" s="36">
        <f>IF('Раздел 9'!E10+'Раздел 9'!G10&lt;='Раздел 9'!D10,0,1)</f>
        <v>0</v>
      </c>
    </row>
    <row r="1425" spans="1:8" ht="12.75">
      <c r="A1425" s="98" t="s">
        <v>15</v>
      </c>
      <c s="36">
        <v>9</v>
      </c>
      <c s="36">
        <v>21</v>
      </c>
      <c r="E1425" s="36" t="s">
        <v>1179</v>
      </c>
      <c r="H1425" s="36">
        <f>IF('Раздел 9'!E11+'Раздел 9'!G11&lt;='Раздел 9'!D11,0,1)</f>
        <v>0</v>
      </c>
    </row>
    <row r="1426" spans="1:8" ht="12.75">
      <c r="A1426" s="98" t="s">
        <v>15</v>
      </c>
      <c s="36">
        <v>9</v>
      </c>
      <c s="36">
        <v>22</v>
      </c>
      <c r="E1426" s="36" t="s">
        <v>1180</v>
      </c>
      <c r="H1426" s="36">
        <f>IF('Раздел 9'!E12+'Раздел 9'!G12&lt;='Раздел 9'!D12,0,1)</f>
        <v>0</v>
      </c>
    </row>
    <row r="1427" spans="1:8" ht="12.75">
      <c r="A1427" s="98" t="s">
        <v>15</v>
      </c>
      <c s="36">
        <v>9</v>
      </c>
      <c s="36">
        <v>23</v>
      </c>
      <c r="E1427" s="36" t="s">
        <v>1181</v>
      </c>
      <c r="H1427" s="36">
        <f>IF('Раздел 9'!E13+'Раздел 9'!G13&lt;='Раздел 9'!D13,0,1)</f>
        <v>0</v>
      </c>
    </row>
    <row r="1428" spans="1:8" ht="12.75">
      <c r="A1428" s="98" t="s">
        <v>15</v>
      </c>
      <c s="36">
        <v>9</v>
      </c>
      <c s="36">
        <v>24</v>
      </c>
      <c r="E1428" s="36" t="s">
        <v>1182</v>
      </c>
      <c r="H1428" s="36">
        <f>IF('Раздел 9'!E14+'Раздел 9'!G14&lt;='Раздел 9'!D14,0,1)</f>
        <v>0</v>
      </c>
    </row>
    <row r="1429" spans="1:8" ht="12.75">
      <c r="A1429" s="98" t="s">
        <v>15</v>
      </c>
      <c s="36">
        <v>9</v>
      </c>
      <c s="36">
        <v>25</v>
      </c>
      <c r="E1429" s="36" t="s">
        <v>1183</v>
      </c>
      <c r="H1429" s="36">
        <f>IF('Раздел 9'!E15+'Раздел 9'!G15&lt;='Раздел 9'!D15,0,1)</f>
        <v>0</v>
      </c>
    </row>
    <row r="1430" spans="1:8" ht="12.75">
      <c r="A1430" s="98" t="s">
        <v>15</v>
      </c>
      <c s="36">
        <v>9</v>
      </c>
      <c s="36">
        <v>26</v>
      </c>
      <c r="E1430" s="36" t="s">
        <v>1184</v>
      </c>
      <c r="H1430" s="36">
        <f>IF('Раздел 9'!E16+'Раздел 9'!G16&lt;='Раздел 9'!D16,0,1)</f>
        <v>0</v>
      </c>
    </row>
    <row r="1431" spans="1:8" ht="12.75">
      <c r="A1431" s="98" t="s">
        <v>15</v>
      </c>
      <c s="36">
        <v>9</v>
      </c>
      <c s="36">
        <v>27</v>
      </c>
      <c r="E1431" s="36" t="s">
        <v>1185</v>
      </c>
      <c r="H1431" s="36">
        <f>IF('Раздел 9'!E17+'Раздел 9'!G17&lt;='Раздел 9'!D17,0,1)</f>
        <v>0</v>
      </c>
    </row>
    <row r="1432" spans="1:8" ht="12.75">
      <c r="A1432" s="98" t="s">
        <v>15</v>
      </c>
      <c s="36">
        <v>9</v>
      </c>
      <c s="36">
        <v>28</v>
      </c>
      <c r="E1432" s="36" t="s">
        <v>1186</v>
      </c>
      <c r="H1432" s="36">
        <f>IF('Раздел 9'!E18+'Раздел 9'!G18&lt;='Раздел 9'!D18,0,1)</f>
        <v>0</v>
      </c>
    </row>
    <row r="1433" spans="1:8" ht="12.75">
      <c r="A1433" s="98" t="s">
        <v>15</v>
      </c>
      <c s="36">
        <v>9</v>
      </c>
      <c s="36">
        <v>29</v>
      </c>
      <c r="E1433" s="36" t="s">
        <v>1187</v>
      </c>
      <c r="H1433" s="36">
        <f>IF('Раздел 9'!E19+'Раздел 9'!G19&lt;='Раздел 9'!D19,0,1)</f>
        <v>0</v>
      </c>
    </row>
    <row r="1434" spans="1:8" ht="12.75">
      <c r="A1434" s="98" t="s">
        <v>15</v>
      </c>
      <c s="36">
        <v>9</v>
      </c>
      <c s="36">
        <v>30</v>
      </c>
      <c r="E1434" s="36" t="s">
        <v>1188</v>
      </c>
      <c r="H1434" s="36">
        <f>IF('Раздел 9'!E20+'Раздел 9'!G20&lt;='Раздел 9'!D20,0,1)</f>
        <v>0</v>
      </c>
    </row>
    <row r="1435" spans="1:8" ht="12.75">
      <c r="A1435" s="98" t="s">
        <v>15</v>
      </c>
      <c s="36">
        <v>9</v>
      </c>
      <c s="36">
        <v>31</v>
      </c>
      <c r="E1435" s="36" t="s">
        <v>1189</v>
      </c>
      <c r="H1435" s="36">
        <f>IF('Раздел 9'!E21+'Раздел 9'!G21&lt;='Раздел 9'!D21,0,1)</f>
        <v>0</v>
      </c>
    </row>
    <row r="1436" spans="1:8" ht="12.75">
      <c r="A1436" s="98" t="s">
        <v>15</v>
      </c>
      <c s="36">
        <v>9</v>
      </c>
      <c s="36">
        <v>32</v>
      </c>
      <c r="E1436" s="36" t="s">
        <v>1190</v>
      </c>
      <c r="H1436" s="36">
        <f>IF('Раздел 9'!E22+'Раздел 9'!G22&lt;='Раздел 9'!D22,0,1)</f>
        <v>0</v>
      </c>
    </row>
    <row r="1437" spans="1:8" ht="12.75">
      <c r="A1437" s="98" t="s">
        <v>15</v>
      </c>
      <c s="36">
        <v>9</v>
      </c>
      <c s="36">
        <v>33</v>
      </c>
      <c r="E1437" s="36" t="s">
        <v>1191</v>
      </c>
      <c r="H1437" s="36">
        <f>IF('Раздел 9'!E23+'Раздел 9'!G23&lt;='Раздел 9'!D23,0,1)</f>
        <v>0</v>
      </c>
    </row>
    <row r="1438" spans="1:8" ht="12.75">
      <c r="A1438" s="98" t="s">
        <v>15</v>
      </c>
      <c s="36">
        <v>9</v>
      </c>
      <c s="36">
        <v>34</v>
      </c>
      <c r="E1438" s="36" t="s">
        <v>1192</v>
      </c>
      <c r="H1438" s="36">
        <f>IF('Раздел 9'!E24+'Раздел 9'!G24&lt;='Раздел 9'!D24,0,1)</f>
        <v>0</v>
      </c>
    </row>
    <row r="1439" spans="1:8" ht="12.75">
      <c r="A1439" s="98" t="s">
        <v>15</v>
      </c>
      <c s="36">
        <v>9</v>
      </c>
      <c s="36">
        <v>35</v>
      </c>
      <c r="E1439" s="36" t="s">
        <v>1193</v>
      </c>
      <c r="H1439" s="36">
        <f>IF('Раздел 9'!E25+'Раздел 9'!G25&lt;='Раздел 9'!D25,0,1)</f>
        <v>0</v>
      </c>
    </row>
    <row r="1440" spans="1:8" ht="12.75">
      <c r="A1440" s="98" t="s">
        <v>15</v>
      </c>
      <c s="36">
        <v>9</v>
      </c>
      <c s="36">
        <v>36</v>
      </c>
      <c r="E1440" s="36" t="s">
        <v>1194</v>
      </c>
      <c r="H1440" s="36">
        <f>IF('Раздел 9'!E26+'Раздел 9'!G26&lt;='Раздел 9'!D26,0,1)</f>
        <v>0</v>
      </c>
    </row>
    <row r="1441" spans="1:8" ht="12.75">
      <c r="A1441" s="98" t="s">
        <v>15</v>
      </c>
      <c s="36">
        <v>9</v>
      </c>
      <c s="36">
        <v>37</v>
      </c>
      <c r="E1441" s="36" t="s">
        <v>3283</v>
      </c>
      <c r="H1441" s="36">
        <f>IF('Раздел 9'!K5&lt;='Раздел 9'!D5,0,1)</f>
        <v>0</v>
      </c>
    </row>
    <row r="1442" spans="1:8" ht="12.75">
      <c r="A1442" s="98" t="s">
        <v>15</v>
      </c>
      <c s="36">
        <v>9</v>
      </c>
      <c s="36">
        <v>38</v>
      </c>
      <c r="E1442" s="36" t="s">
        <v>3284</v>
      </c>
      <c r="H1442" s="36">
        <f>IF('Раздел 9'!K6&lt;='Раздел 9'!D6,0,1)</f>
        <v>0</v>
      </c>
    </row>
    <row r="1443" spans="1:8" ht="12.75">
      <c r="A1443" s="98" t="s">
        <v>15</v>
      </c>
      <c s="36">
        <v>9</v>
      </c>
      <c s="36">
        <v>39</v>
      </c>
      <c r="E1443" s="36" t="s">
        <v>3285</v>
      </c>
      <c r="H1443" s="36">
        <f>IF('Раздел 9'!K7&lt;='Раздел 9'!D7,0,1)</f>
        <v>0</v>
      </c>
    </row>
    <row r="1444" spans="1:8" ht="12.75">
      <c r="A1444" s="98" t="s">
        <v>15</v>
      </c>
      <c s="36">
        <v>9</v>
      </c>
      <c s="36">
        <v>40</v>
      </c>
      <c r="E1444" s="36" t="s">
        <v>3286</v>
      </c>
      <c r="H1444" s="36">
        <f>IF('Раздел 9'!K8&lt;='Раздел 9'!D8,0,1)</f>
        <v>0</v>
      </c>
    </row>
    <row r="1445" spans="1:8" ht="12.75">
      <c r="A1445" s="98" t="s">
        <v>15</v>
      </c>
      <c s="36">
        <v>9</v>
      </c>
      <c s="36">
        <v>41</v>
      </c>
      <c r="E1445" s="36" t="s">
        <v>3287</v>
      </c>
      <c r="H1445" s="36">
        <f>IF('Раздел 9'!K9&lt;='Раздел 9'!D9,0,1)</f>
        <v>0</v>
      </c>
    </row>
    <row r="1446" spans="1:8" ht="12.75">
      <c r="A1446" s="98" t="s">
        <v>15</v>
      </c>
      <c s="36">
        <v>9</v>
      </c>
      <c s="36">
        <v>42</v>
      </c>
      <c r="E1446" s="36" t="s">
        <v>3288</v>
      </c>
      <c r="H1446" s="36">
        <f>IF('Раздел 9'!K10&lt;='Раздел 9'!D10,0,1)</f>
        <v>0</v>
      </c>
    </row>
    <row r="1447" spans="1:8" ht="12.75">
      <c r="A1447" s="98" t="s">
        <v>15</v>
      </c>
      <c s="36">
        <v>9</v>
      </c>
      <c s="36">
        <v>43</v>
      </c>
      <c r="E1447" s="36" t="s">
        <v>3289</v>
      </c>
      <c r="H1447" s="36">
        <f>IF('Раздел 9'!K11&lt;='Раздел 9'!D11,0,1)</f>
        <v>0</v>
      </c>
    </row>
    <row r="1448" spans="1:8" ht="12.75">
      <c r="A1448" s="98" t="s">
        <v>15</v>
      </c>
      <c s="36">
        <v>9</v>
      </c>
      <c s="36">
        <v>44</v>
      </c>
      <c r="E1448" s="36" t="s">
        <v>3290</v>
      </c>
      <c r="H1448" s="36">
        <f>IF('Раздел 9'!K12&lt;='Раздел 9'!D12,0,1)</f>
        <v>0</v>
      </c>
    </row>
    <row r="1449" spans="1:8" ht="12.75">
      <c r="A1449" s="98" t="s">
        <v>15</v>
      </c>
      <c s="36">
        <v>9</v>
      </c>
      <c s="36">
        <v>45</v>
      </c>
      <c r="E1449" s="36" t="s">
        <v>3291</v>
      </c>
      <c r="H1449" s="36">
        <f>IF('Раздел 9'!K13&lt;='Раздел 9'!D13,0,1)</f>
        <v>0</v>
      </c>
    </row>
    <row r="1450" spans="1:8" ht="12.75">
      <c r="A1450" s="98" t="s">
        <v>15</v>
      </c>
      <c s="36">
        <v>9</v>
      </c>
      <c s="36">
        <v>46</v>
      </c>
      <c r="E1450" s="36" t="s">
        <v>3292</v>
      </c>
      <c r="H1450" s="36">
        <f>IF('Раздел 9'!K14&lt;='Раздел 9'!D14,0,1)</f>
        <v>0</v>
      </c>
    </row>
    <row r="1451" spans="1:8" ht="12.75">
      <c r="A1451" s="98" t="s">
        <v>15</v>
      </c>
      <c s="36">
        <v>9</v>
      </c>
      <c s="36">
        <v>47</v>
      </c>
      <c r="E1451" s="36" t="s">
        <v>3293</v>
      </c>
      <c r="H1451" s="36">
        <f>IF('Раздел 9'!K15&lt;='Раздел 9'!D15,0,1)</f>
        <v>0</v>
      </c>
    </row>
    <row r="1452" spans="1:8" ht="12.75">
      <c r="A1452" s="98" t="s">
        <v>15</v>
      </c>
      <c s="36">
        <v>9</v>
      </c>
      <c s="36">
        <v>48</v>
      </c>
      <c r="E1452" s="36" t="s">
        <v>3294</v>
      </c>
      <c r="H1452" s="36">
        <f>IF('Раздел 9'!K16&lt;='Раздел 9'!D16,0,1)</f>
        <v>0</v>
      </c>
    </row>
    <row r="1453" spans="1:8" ht="12.75">
      <c r="A1453" s="98" t="s">
        <v>15</v>
      </c>
      <c s="36">
        <v>9</v>
      </c>
      <c s="36">
        <v>49</v>
      </c>
      <c r="E1453" s="36" t="s">
        <v>3295</v>
      </c>
      <c r="H1453" s="36">
        <f>IF('Раздел 9'!K17&lt;='Раздел 9'!D17,0,1)</f>
        <v>0</v>
      </c>
    </row>
    <row r="1454" spans="1:8" ht="12.75">
      <c r="A1454" s="98" t="s">
        <v>15</v>
      </c>
      <c s="36">
        <v>9</v>
      </c>
      <c s="36">
        <v>50</v>
      </c>
      <c r="E1454" s="36" t="s">
        <v>3296</v>
      </c>
      <c r="H1454" s="36">
        <f>IF('Раздел 9'!K18&lt;='Раздел 9'!D18,0,1)</f>
        <v>0</v>
      </c>
    </row>
    <row r="1455" spans="1:8" ht="12.75">
      <c r="A1455" s="98" t="s">
        <v>15</v>
      </c>
      <c s="36">
        <v>9</v>
      </c>
      <c s="36">
        <v>51</v>
      </c>
      <c r="E1455" s="36" t="s">
        <v>3297</v>
      </c>
      <c r="H1455" s="36">
        <f>IF('Раздел 9'!K19&lt;='Раздел 9'!D19,0,1)</f>
        <v>0</v>
      </c>
    </row>
    <row r="1456" spans="1:8" ht="12.75">
      <c r="A1456" s="98" t="s">
        <v>15</v>
      </c>
      <c s="36">
        <v>9</v>
      </c>
      <c s="36">
        <v>52</v>
      </c>
      <c r="E1456" s="36" t="s">
        <v>3298</v>
      </c>
      <c r="H1456" s="36">
        <f>IF('Раздел 9'!K20&lt;='Раздел 9'!D20,0,1)</f>
        <v>0</v>
      </c>
    </row>
    <row r="1457" spans="1:8" ht="12.75">
      <c r="A1457" s="98" t="s">
        <v>15</v>
      </c>
      <c s="36">
        <v>9</v>
      </c>
      <c s="36">
        <v>53</v>
      </c>
      <c r="E1457" s="36" t="s">
        <v>3299</v>
      </c>
      <c r="H1457" s="36">
        <f>IF('Раздел 9'!K21&lt;='Раздел 9'!D21,0,1)</f>
        <v>0</v>
      </c>
    </row>
    <row r="1458" spans="1:8" ht="12.75">
      <c r="A1458" s="98" t="s">
        <v>15</v>
      </c>
      <c s="36">
        <v>9</v>
      </c>
      <c s="36">
        <v>54</v>
      </c>
      <c r="E1458" s="36" t="s">
        <v>3300</v>
      </c>
      <c r="H1458" s="36">
        <f>IF('Раздел 9'!K22&lt;='Раздел 9'!D22,0,1)</f>
        <v>0</v>
      </c>
    </row>
    <row r="1459" spans="1:8" ht="12.75">
      <c r="A1459" s="98" t="s">
        <v>15</v>
      </c>
      <c s="36">
        <v>9</v>
      </c>
      <c s="36">
        <v>55</v>
      </c>
      <c r="E1459" s="36" t="s">
        <v>3301</v>
      </c>
      <c r="H1459" s="36">
        <f>IF('Раздел 9'!K23&lt;='Раздел 9'!D23,0,1)</f>
        <v>0</v>
      </c>
    </row>
    <row r="1460" spans="1:8" ht="12.75">
      <c r="A1460" s="98" t="s">
        <v>15</v>
      </c>
      <c s="36">
        <v>9</v>
      </c>
      <c s="36">
        <v>56</v>
      </c>
      <c r="E1460" s="36" t="s">
        <v>3302</v>
      </c>
      <c r="H1460" s="36">
        <f>IF('Раздел 9'!K24&lt;='Раздел 9'!D24,0,1)</f>
        <v>0</v>
      </c>
    </row>
    <row r="1461" spans="1:8" ht="12.75">
      <c r="A1461" s="98" t="s">
        <v>15</v>
      </c>
      <c s="36">
        <v>9</v>
      </c>
      <c s="36">
        <v>57</v>
      </c>
      <c r="E1461" s="36" t="s">
        <v>3303</v>
      </c>
      <c r="H1461" s="36">
        <f>IF('Раздел 9'!K25&lt;='Раздел 9'!D25,0,1)</f>
        <v>0</v>
      </c>
    </row>
    <row r="1462" spans="1:8" ht="12.75">
      <c r="A1462" s="98" t="s">
        <v>15</v>
      </c>
      <c s="36">
        <v>9</v>
      </c>
      <c s="36">
        <v>58</v>
      </c>
      <c r="E1462" s="36" t="s">
        <v>3304</v>
      </c>
      <c r="H1462" s="36">
        <f>IF('Раздел 9'!K26&lt;='Раздел 9'!D26,0,1)</f>
        <v>0</v>
      </c>
    </row>
    <row r="1463" spans="1:8" ht="12.75">
      <c r="A1463" s="98" t="s">
        <v>15</v>
      </c>
      <c s="36">
        <v>9</v>
      </c>
      <c s="36">
        <v>59</v>
      </c>
      <c r="E1463" s="36" t="s">
        <v>1213</v>
      </c>
      <c r="H1463" s="36">
        <f>IF('Раздел 9'!F5&lt;='Раздел 9'!E5,0,1)</f>
        <v>0</v>
      </c>
    </row>
    <row r="1464" spans="1:8" ht="12.75">
      <c r="A1464" s="98" t="s">
        <v>15</v>
      </c>
      <c s="36">
        <v>9</v>
      </c>
      <c s="36">
        <v>60</v>
      </c>
      <c r="E1464" s="36" t="s">
        <v>1214</v>
      </c>
      <c r="H1464" s="36">
        <f>IF('Раздел 9'!F6&lt;='Раздел 9'!E6,0,1)</f>
        <v>0</v>
      </c>
    </row>
    <row r="1465" spans="1:8" ht="12.75">
      <c r="A1465" s="98" t="s">
        <v>15</v>
      </c>
      <c s="36">
        <v>9</v>
      </c>
      <c s="36">
        <v>61</v>
      </c>
      <c r="E1465" s="36" t="s">
        <v>1215</v>
      </c>
      <c r="H1465" s="36">
        <f>IF('Раздел 9'!F7&lt;='Раздел 9'!E7,0,1)</f>
        <v>0</v>
      </c>
    </row>
    <row r="1466" spans="1:8" ht="12.75">
      <c r="A1466" s="98" t="s">
        <v>15</v>
      </c>
      <c s="36">
        <v>9</v>
      </c>
      <c s="36">
        <v>62</v>
      </c>
      <c r="E1466" s="36" t="s">
        <v>1216</v>
      </c>
      <c r="H1466" s="36">
        <f>IF('Раздел 9'!F8&lt;='Раздел 9'!E8,0,1)</f>
        <v>0</v>
      </c>
    </row>
    <row r="1467" spans="1:8" ht="12.75">
      <c r="A1467" s="98" t="s">
        <v>15</v>
      </c>
      <c s="36">
        <v>9</v>
      </c>
      <c s="36">
        <v>63</v>
      </c>
      <c r="E1467" s="36" t="s">
        <v>1217</v>
      </c>
      <c r="H1467" s="36">
        <f>IF('Раздел 9'!F9&lt;='Раздел 9'!E9,0,1)</f>
        <v>0</v>
      </c>
    </row>
    <row r="1468" spans="1:8" ht="12.75">
      <c r="A1468" s="98" t="s">
        <v>15</v>
      </c>
      <c s="36">
        <v>9</v>
      </c>
      <c s="36">
        <v>64</v>
      </c>
      <c r="E1468" s="36" t="s">
        <v>1218</v>
      </c>
      <c r="H1468" s="36">
        <f>IF('Раздел 9'!F10&lt;='Раздел 9'!E10,0,1)</f>
        <v>0</v>
      </c>
    </row>
    <row r="1469" spans="1:8" ht="12.75">
      <c r="A1469" s="98" t="s">
        <v>15</v>
      </c>
      <c s="36">
        <v>9</v>
      </c>
      <c s="36">
        <v>65</v>
      </c>
      <c r="E1469" s="36" t="s">
        <v>1219</v>
      </c>
      <c r="H1469" s="36">
        <f>IF('Раздел 9'!F11&lt;='Раздел 9'!E11,0,1)</f>
        <v>0</v>
      </c>
    </row>
    <row r="1470" spans="1:8" ht="12.75">
      <c r="A1470" s="98" t="s">
        <v>15</v>
      </c>
      <c s="36">
        <v>9</v>
      </c>
      <c s="36">
        <v>66</v>
      </c>
      <c r="E1470" s="36" t="s">
        <v>1220</v>
      </c>
      <c r="H1470" s="36">
        <f>IF('Раздел 9'!F12&lt;='Раздел 9'!E12,0,1)</f>
        <v>0</v>
      </c>
    </row>
    <row r="1471" spans="1:8" ht="12.75">
      <c r="A1471" s="98" t="s">
        <v>15</v>
      </c>
      <c s="36">
        <v>9</v>
      </c>
      <c s="36">
        <v>67</v>
      </c>
      <c r="E1471" s="36" t="s">
        <v>1221</v>
      </c>
      <c r="H1471" s="36">
        <f>IF('Раздел 9'!F13&lt;='Раздел 9'!E13,0,1)</f>
        <v>0</v>
      </c>
    </row>
    <row r="1472" spans="1:8" ht="12.75">
      <c r="A1472" s="98" t="s">
        <v>15</v>
      </c>
      <c s="36">
        <v>9</v>
      </c>
      <c s="36">
        <v>68</v>
      </c>
      <c r="E1472" s="36" t="s">
        <v>1222</v>
      </c>
      <c r="H1472" s="36">
        <f>IF('Раздел 9'!F14&lt;='Раздел 9'!E14,0,1)</f>
        <v>0</v>
      </c>
    </row>
    <row r="1473" spans="1:8" ht="12.75">
      <c r="A1473" s="98" t="s">
        <v>15</v>
      </c>
      <c s="36">
        <v>9</v>
      </c>
      <c s="36">
        <v>69</v>
      </c>
      <c r="E1473" s="36" t="s">
        <v>1223</v>
      </c>
      <c r="H1473" s="36">
        <f>IF('Раздел 9'!F15&lt;='Раздел 9'!E15,0,1)</f>
        <v>0</v>
      </c>
    </row>
    <row r="1474" spans="1:8" ht="12.75">
      <c r="A1474" s="98" t="s">
        <v>15</v>
      </c>
      <c s="36">
        <v>9</v>
      </c>
      <c s="36">
        <v>70</v>
      </c>
      <c r="E1474" s="36" t="s">
        <v>1224</v>
      </c>
      <c r="H1474" s="36">
        <f>IF('Раздел 9'!F16&lt;='Раздел 9'!E16,0,1)</f>
        <v>0</v>
      </c>
    </row>
    <row r="1475" spans="1:8" ht="12.75">
      <c r="A1475" s="98" t="s">
        <v>15</v>
      </c>
      <c s="36">
        <v>9</v>
      </c>
      <c s="36">
        <v>71</v>
      </c>
      <c r="E1475" s="36" t="s">
        <v>1225</v>
      </c>
      <c r="H1475" s="36">
        <f>IF('Раздел 9'!F17&lt;='Раздел 9'!E17,0,1)</f>
        <v>0</v>
      </c>
    </row>
    <row r="1476" spans="1:8" ht="12.75">
      <c r="A1476" s="98" t="s">
        <v>15</v>
      </c>
      <c s="36">
        <v>9</v>
      </c>
      <c s="36">
        <v>72</v>
      </c>
      <c r="E1476" s="36" t="s">
        <v>1226</v>
      </c>
      <c r="H1476" s="36">
        <f>IF('Раздел 9'!F18&lt;='Раздел 9'!E18,0,1)</f>
        <v>0</v>
      </c>
    </row>
    <row r="1477" spans="1:8" ht="12.75">
      <c r="A1477" s="98" t="s">
        <v>15</v>
      </c>
      <c s="36">
        <v>9</v>
      </c>
      <c s="36">
        <v>73</v>
      </c>
      <c r="E1477" s="36" t="s">
        <v>1227</v>
      </c>
      <c r="H1477" s="36">
        <f>IF('Раздел 9'!F19&lt;='Раздел 9'!E19,0,1)</f>
        <v>0</v>
      </c>
    </row>
    <row r="1478" spans="1:8" ht="12.75">
      <c r="A1478" s="98" t="s">
        <v>15</v>
      </c>
      <c s="36">
        <v>9</v>
      </c>
      <c s="36">
        <v>74</v>
      </c>
      <c r="E1478" s="36" t="s">
        <v>1228</v>
      </c>
      <c r="H1478" s="36">
        <f>IF('Раздел 9'!F20&lt;='Раздел 9'!E20,0,1)</f>
        <v>0</v>
      </c>
    </row>
    <row r="1479" spans="1:8" ht="12.75">
      <c r="A1479" s="98" t="s">
        <v>15</v>
      </c>
      <c s="36">
        <v>9</v>
      </c>
      <c s="36">
        <v>75</v>
      </c>
      <c r="E1479" s="36" t="s">
        <v>1229</v>
      </c>
      <c r="H1479" s="36">
        <f>IF('Раздел 9'!F21&lt;='Раздел 9'!E21,0,1)</f>
        <v>0</v>
      </c>
    </row>
    <row r="1480" spans="1:8" ht="12.75">
      <c r="A1480" s="98" t="s">
        <v>15</v>
      </c>
      <c s="36">
        <v>9</v>
      </c>
      <c s="36">
        <v>76</v>
      </c>
      <c r="E1480" s="36" t="s">
        <v>1230</v>
      </c>
      <c r="H1480" s="36">
        <f>IF('Раздел 9'!F22&lt;='Раздел 9'!E22,0,1)</f>
        <v>0</v>
      </c>
    </row>
    <row r="1481" spans="1:8" ht="12.75">
      <c r="A1481" s="98" t="s">
        <v>15</v>
      </c>
      <c s="36">
        <v>9</v>
      </c>
      <c s="36">
        <v>77</v>
      </c>
      <c r="E1481" s="36" t="s">
        <v>1231</v>
      </c>
      <c r="H1481" s="36">
        <f>IF('Раздел 9'!F23&lt;='Раздел 9'!E23,0,1)</f>
        <v>0</v>
      </c>
    </row>
    <row r="1482" spans="1:8" ht="12.75">
      <c r="A1482" s="98" t="s">
        <v>15</v>
      </c>
      <c s="36">
        <v>9</v>
      </c>
      <c s="36">
        <v>78</v>
      </c>
      <c r="E1482" s="36" t="s">
        <v>1232</v>
      </c>
      <c r="H1482" s="36">
        <f>IF('Раздел 9'!F24&lt;='Раздел 9'!E24,0,1)</f>
        <v>0</v>
      </c>
    </row>
    <row r="1483" spans="1:8" ht="12.75">
      <c r="A1483" s="98" t="s">
        <v>15</v>
      </c>
      <c s="36">
        <v>9</v>
      </c>
      <c s="36">
        <v>79</v>
      </c>
      <c r="E1483" s="36" t="s">
        <v>1233</v>
      </c>
      <c r="H1483" s="36">
        <f>IF('Раздел 9'!F25&lt;='Раздел 9'!E25,0,1)</f>
        <v>0</v>
      </c>
    </row>
    <row r="1484" spans="1:8" ht="12.75">
      <c r="A1484" s="98" t="s">
        <v>15</v>
      </c>
      <c s="36">
        <v>9</v>
      </c>
      <c s="36">
        <v>80</v>
      </c>
      <c r="E1484" s="36" t="s">
        <v>1234</v>
      </c>
      <c r="H1484" s="36">
        <f>IF('Раздел 9'!F26&lt;='Раздел 9'!E26,0,1)</f>
        <v>0</v>
      </c>
    </row>
    <row r="1485" spans="1:8" ht="12.75">
      <c r="A1485" s="98" t="s">
        <v>15</v>
      </c>
      <c s="36">
        <v>9</v>
      </c>
      <c s="36">
        <v>81</v>
      </c>
      <c r="E1485" s="36" t="s">
        <v>1235</v>
      </c>
      <c r="H1485" s="36">
        <f>IF('Раздел 9'!H5&lt;='Раздел 9'!G5,0,1)</f>
        <v>0</v>
      </c>
    </row>
    <row r="1486" spans="1:8" ht="12.75">
      <c r="A1486" s="98" t="s">
        <v>15</v>
      </c>
      <c s="36">
        <v>9</v>
      </c>
      <c s="36">
        <v>82</v>
      </c>
      <c r="E1486" s="36" t="s">
        <v>1236</v>
      </c>
      <c r="H1486" s="36">
        <f>IF('Раздел 9'!H6&lt;='Раздел 9'!G6,0,1)</f>
        <v>0</v>
      </c>
    </row>
    <row r="1487" spans="1:8" ht="12.75">
      <c r="A1487" s="98" t="s">
        <v>15</v>
      </c>
      <c s="36">
        <v>9</v>
      </c>
      <c s="36">
        <v>83</v>
      </c>
      <c r="E1487" s="36" t="s">
        <v>1237</v>
      </c>
      <c r="H1487" s="36">
        <f>IF('Раздел 9'!H7&lt;='Раздел 9'!G7,0,1)</f>
        <v>0</v>
      </c>
    </row>
    <row r="1488" spans="1:8" ht="12.75">
      <c r="A1488" s="98" t="s">
        <v>15</v>
      </c>
      <c s="36">
        <v>9</v>
      </c>
      <c s="36">
        <v>84</v>
      </c>
      <c r="E1488" s="36" t="s">
        <v>1238</v>
      </c>
      <c r="H1488" s="36">
        <f>IF('Раздел 9'!H8&lt;='Раздел 9'!G8,0,1)</f>
        <v>0</v>
      </c>
    </row>
    <row r="1489" spans="1:8" ht="12.75">
      <c r="A1489" s="98" t="s">
        <v>15</v>
      </c>
      <c s="36">
        <v>9</v>
      </c>
      <c s="36">
        <v>85</v>
      </c>
      <c r="E1489" s="36" t="s">
        <v>1239</v>
      </c>
      <c r="H1489" s="36">
        <f>IF('Раздел 9'!H9&lt;='Раздел 9'!G9,0,1)</f>
        <v>0</v>
      </c>
    </row>
    <row r="1490" spans="1:8" ht="12.75">
      <c r="A1490" s="98" t="s">
        <v>15</v>
      </c>
      <c s="36">
        <v>9</v>
      </c>
      <c s="36">
        <v>86</v>
      </c>
      <c r="E1490" s="36" t="s">
        <v>1240</v>
      </c>
      <c r="H1490" s="36">
        <f>IF('Раздел 9'!H10&lt;='Раздел 9'!G10,0,1)</f>
        <v>0</v>
      </c>
    </row>
    <row r="1491" spans="1:8" ht="12.75">
      <c r="A1491" s="98" t="s">
        <v>15</v>
      </c>
      <c s="36">
        <v>9</v>
      </c>
      <c s="36">
        <v>87</v>
      </c>
      <c r="E1491" s="36" t="s">
        <v>1241</v>
      </c>
      <c r="H1491" s="36">
        <f>IF('Раздел 9'!H11&lt;='Раздел 9'!G11,0,1)</f>
        <v>0</v>
      </c>
    </row>
    <row r="1492" spans="1:8" ht="12.75">
      <c r="A1492" s="98" t="s">
        <v>15</v>
      </c>
      <c s="36">
        <v>9</v>
      </c>
      <c s="36">
        <v>88</v>
      </c>
      <c r="E1492" s="36" t="s">
        <v>1242</v>
      </c>
      <c r="H1492" s="36">
        <f>IF('Раздел 9'!H12&lt;='Раздел 9'!G12,0,1)</f>
        <v>0</v>
      </c>
    </row>
    <row r="1493" spans="1:8" ht="12.75">
      <c r="A1493" s="98" t="s">
        <v>15</v>
      </c>
      <c s="36">
        <v>9</v>
      </c>
      <c s="36">
        <v>89</v>
      </c>
      <c r="E1493" s="36" t="s">
        <v>1243</v>
      </c>
      <c r="H1493" s="36">
        <f>IF('Раздел 9'!H13&lt;='Раздел 9'!G13,0,1)</f>
        <v>0</v>
      </c>
    </row>
    <row r="1494" spans="1:8" ht="12.75">
      <c r="A1494" s="98" t="s">
        <v>15</v>
      </c>
      <c s="36">
        <v>9</v>
      </c>
      <c s="36">
        <v>90</v>
      </c>
      <c r="E1494" s="36" t="s">
        <v>1244</v>
      </c>
      <c r="H1494" s="36">
        <f>IF('Раздел 9'!H14&lt;='Раздел 9'!G14,0,1)</f>
        <v>0</v>
      </c>
    </row>
    <row r="1495" spans="1:8" ht="12.75">
      <c r="A1495" s="98" t="s">
        <v>15</v>
      </c>
      <c s="36">
        <v>9</v>
      </c>
      <c s="36">
        <v>91</v>
      </c>
      <c r="E1495" s="36" t="s">
        <v>1245</v>
      </c>
      <c r="H1495" s="36">
        <f>IF('Раздел 9'!H15&lt;='Раздел 9'!G15,0,1)</f>
        <v>0</v>
      </c>
    </row>
    <row r="1496" spans="1:8" ht="12.75">
      <c r="A1496" s="98" t="s">
        <v>15</v>
      </c>
      <c s="36">
        <v>9</v>
      </c>
      <c s="36">
        <v>92</v>
      </c>
      <c r="E1496" s="36" t="s">
        <v>1246</v>
      </c>
      <c r="H1496" s="36">
        <f>IF('Раздел 9'!H16&lt;='Раздел 9'!G16,0,1)</f>
        <v>0</v>
      </c>
    </row>
    <row r="1497" spans="1:8" ht="12.75">
      <c r="A1497" s="98" t="s">
        <v>15</v>
      </c>
      <c s="36">
        <v>9</v>
      </c>
      <c s="36">
        <v>93</v>
      </c>
      <c r="E1497" s="36" t="s">
        <v>1247</v>
      </c>
      <c r="H1497" s="36">
        <f>IF('Раздел 9'!H17&lt;='Раздел 9'!G17,0,1)</f>
        <v>0</v>
      </c>
    </row>
    <row r="1498" spans="1:8" ht="12.75">
      <c r="A1498" s="98" t="s">
        <v>15</v>
      </c>
      <c s="36">
        <v>9</v>
      </c>
      <c s="36">
        <v>94</v>
      </c>
      <c r="E1498" s="36" t="s">
        <v>1248</v>
      </c>
      <c r="H1498" s="36">
        <f>IF('Раздел 9'!H18&lt;='Раздел 9'!G18,0,1)</f>
        <v>0</v>
      </c>
    </row>
    <row r="1499" spans="1:8" ht="12.75">
      <c r="A1499" s="98" t="s">
        <v>15</v>
      </c>
      <c s="36">
        <v>9</v>
      </c>
      <c s="36">
        <v>95</v>
      </c>
      <c r="E1499" s="36" t="s">
        <v>1249</v>
      </c>
      <c r="H1499" s="36">
        <f>IF('Раздел 9'!H19&lt;='Раздел 9'!G19,0,1)</f>
        <v>0</v>
      </c>
    </row>
    <row r="1500" spans="1:8" ht="12.75">
      <c r="A1500" s="98" t="s">
        <v>15</v>
      </c>
      <c s="36">
        <v>9</v>
      </c>
      <c s="36">
        <v>96</v>
      </c>
      <c r="E1500" s="36" t="s">
        <v>1250</v>
      </c>
      <c r="H1500" s="36">
        <f>IF('Раздел 9'!H20&lt;='Раздел 9'!G20,0,1)</f>
        <v>0</v>
      </c>
    </row>
    <row r="1501" spans="1:8" ht="12.75">
      <c r="A1501" s="98" t="s">
        <v>15</v>
      </c>
      <c s="36">
        <v>9</v>
      </c>
      <c s="36">
        <v>97</v>
      </c>
      <c r="E1501" s="36" t="s">
        <v>1251</v>
      </c>
      <c r="H1501" s="36">
        <f>IF('Раздел 9'!H21&lt;='Раздел 9'!G21,0,1)</f>
        <v>0</v>
      </c>
    </row>
    <row r="1502" spans="1:8" ht="12.75">
      <c r="A1502" s="98" t="s">
        <v>15</v>
      </c>
      <c s="36">
        <v>9</v>
      </c>
      <c s="36">
        <v>98</v>
      </c>
      <c r="E1502" s="36" t="s">
        <v>1252</v>
      </c>
      <c r="H1502" s="36">
        <f>IF('Раздел 9'!H22&lt;='Раздел 9'!G22,0,1)</f>
        <v>0</v>
      </c>
    </row>
    <row r="1503" spans="1:8" ht="12.75">
      <c r="A1503" s="98" t="s">
        <v>15</v>
      </c>
      <c s="36">
        <v>9</v>
      </c>
      <c s="36">
        <v>99</v>
      </c>
      <c r="E1503" s="36" t="s">
        <v>1253</v>
      </c>
      <c r="H1503" s="36">
        <f>IF('Раздел 9'!H23&lt;='Раздел 9'!G23,0,1)</f>
        <v>0</v>
      </c>
    </row>
    <row r="1504" spans="1:8" ht="12.75">
      <c r="A1504" s="98" t="s">
        <v>15</v>
      </c>
      <c s="36">
        <v>9</v>
      </c>
      <c s="36">
        <v>100</v>
      </c>
      <c r="E1504" s="36" t="s">
        <v>1254</v>
      </c>
      <c r="H1504" s="36">
        <f>IF('Раздел 9'!H24&lt;='Раздел 9'!G24,0,1)</f>
        <v>0</v>
      </c>
    </row>
    <row r="1505" spans="1:8" ht="12.75">
      <c r="A1505" s="98" t="s">
        <v>15</v>
      </c>
      <c s="36">
        <v>9</v>
      </c>
      <c s="36">
        <v>101</v>
      </c>
      <c r="E1505" s="36" t="s">
        <v>1255</v>
      </c>
      <c r="H1505" s="36">
        <f>IF('Раздел 9'!H25&lt;='Раздел 9'!G25,0,1)</f>
        <v>0</v>
      </c>
    </row>
    <row r="1506" spans="1:8" ht="12.75">
      <c r="A1506" s="98" t="s">
        <v>15</v>
      </c>
      <c s="36">
        <v>9</v>
      </c>
      <c s="36">
        <v>102</v>
      </c>
      <c r="E1506" s="36" t="s">
        <v>1256</v>
      </c>
      <c r="H1506" s="36">
        <f>IF('Раздел 9'!H26&lt;='Раздел 9'!G26,0,1)</f>
        <v>0</v>
      </c>
    </row>
    <row r="1507" spans="1:8" ht="12.75">
      <c r="A1507" s="98" t="s">
        <v>15</v>
      </c>
      <c s="36">
        <v>9</v>
      </c>
      <c s="36">
        <v>103</v>
      </c>
      <c r="E1507" s="36" t="s">
        <v>1257</v>
      </c>
      <c r="H1507" s="36">
        <f>IF('Раздел 9'!D5='Раздел 10'!D5,0,1)</f>
        <v>0</v>
      </c>
    </row>
    <row r="1508" spans="1:8" ht="12.75">
      <c r="A1508" s="98" t="s">
        <v>15</v>
      </c>
      <c s="36">
        <v>9</v>
      </c>
      <c s="36">
        <v>104</v>
      </c>
      <c r="E1508" s="36" t="s">
        <v>1258</v>
      </c>
      <c r="H1508" s="36">
        <f>IF('Раздел 9'!D6='Раздел 10'!D6,0,1)</f>
        <v>0</v>
      </c>
    </row>
    <row r="1509" spans="1:8" ht="12.75">
      <c r="A1509" s="98" t="s">
        <v>15</v>
      </c>
      <c s="36">
        <v>9</v>
      </c>
      <c s="36">
        <v>105</v>
      </c>
      <c r="E1509" s="36" t="s">
        <v>1259</v>
      </c>
      <c r="H1509" s="36">
        <f>IF('Раздел 9'!D7='Раздел 10'!D7,0,1)</f>
        <v>0</v>
      </c>
    </row>
    <row r="1510" spans="1:8" ht="12.75">
      <c r="A1510" s="98" t="s">
        <v>15</v>
      </c>
      <c s="36">
        <v>9</v>
      </c>
      <c s="36">
        <v>106</v>
      </c>
      <c r="E1510" s="36" t="s">
        <v>1260</v>
      </c>
      <c r="H1510" s="36">
        <f>IF('Раздел 9'!D8='Раздел 10'!D8,0,1)</f>
        <v>0</v>
      </c>
    </row>
    <row r="1511" spans="1:8" ht="12.75">
      <c r="A1511" s="98" t="s">
        <v>15</v>
      </c>
      <c s="36">
        <v>9</v>
      </c>
      <c s="36">
        <v>107</v>
      </c>
      <c r="E1511" s="36" t="s">
        <v>1261</v>
      </c>
      <c r="H1511" s="36">
        <f>IF('Раздел 9'!D9='Раздел 10'!D9,0,1)</f>
        <v>0</v>
      </c>
    </row>
    <row r="1512" spans="1:8" ht="12.75">
      <c r="A1512" s="98" t="s">
        <v>15</v>
      </c>
      <c s="36">
        <v>9</v>
      </c>
      <c s="36">
        <v>108</v>
      </c>
      <c r="E1512" s="36" t="s">
        <v>1262</v>
      </c>
      <c r="H1512" s="36">
        <f>IF('Раздел 9'!D10='Раздел 10'!D10,0,1)</f>
        <v>0</v>
      </c>
    </row>
    <row r="1513" spans="1:8" ht="12.75">
      <c r="A1513" s="98" t="s">
        <v>15</v>
      </c>
      <c s="36">
        <v>9</v>
      </c>
      <c s="36">
        <v>109</v>
      </c>
      <c r="E1513" s="36" t="s">
        <v>1263</v>
      </c>
      <c r="H1513" s="36">
        <f>IF('Раздел 9'!D11='Раздел 10'!D11,0,1)</f>
        <v>0</v>
      </c>
    </row>
    <row r="1514" spans="1:8" ht="12.75">
      <c r="A1514" s="98" t="s">
        <v>15</v>
      </c>
      <c s="36">
        <v>9</v>
      </c>
      <c s="36">
        <v>110</v>
      </c>
      <c r="E1514" s="36" t="s">
        <v>1264</v>
      </c>
      <c r="H1514" s="36">
        <f>IF('Раздел 9'!D12='Раздел 10'!D12,0,1)</f>
        <v>0</v>
      </c>
    </row>
    <row r="1515" spans="1:8" ht="12.75">
      <c r="A1515" s="98" t="s">
        <v>15</v>
      </c>
      <c s="36">
        <v>9</v>
      </c>
      <c s="36">
        <v>111</v>
      </c>
      <c r="E1515" s="36" t="s">
        <v>1265</v>
      </c>
      <c r="H1515" s="36">
        <f>IF('Раздел 9'!D13='Раздел 10'!D13,0,1)</f>
        <v>0</v>
      </c>
    </row>
    <row r="1516" spans="1:8" ht="12.75">
      <c r="A1516" s="98" t="s">
        <v>15</v>
      </c>
      <c s="36">
        <v>9</v>
      </c>
      <c s="36">
        <v>112</v>
      </c>
      <c r="E1516" s="36" t="s">
        <v>1266</v>
      </c>
      <c r="H1516" s="36">
        <f>IF('Раздел 9'!D14='Раздел 10'!D14,0,1)</f>
        <v>0</v>
      </c>
    </row>
    <row r="1517" spans="1:8" ht="12.75">
      <c r="A1517" s="98" t="s">
        <v>15</v>
      </c>
      <c s="36">
        <v>9</v>
      </c>
      <c s="36">
        <v>113</v>
      </c>
      <c r="E1517" s="36" t="s">
        <v>1267</v>
      </c>
      <c r="H1517" s="36">
        <f>IF('Раздел 9'!D15='Раздел 10'!D15,0,1)</f>
        <v>0</v>
      </c>
    </row>
    <row r="1518" spans="1:8" ht="12.75">
      <c r="A1518" s="98" t="s">
        <v>15</v>
      </c>
      <c s="36">
        <v>9</v>
      </c>
      <c s="36">
        <v>114</v>
      </c>
      <c r="E1518" s="36" t="s">
        <v>1268</v>
      </c>
      <c r="H1518" s="36">
        <f>IF('Раздел 9'!D16='Раздел 10'!D16,0,1)</f>
        <v>0</v>
      </c>
    </row>
    <row r="1519" spans="1:8" ht="12.75">
      <c r="A1519" s="98" t="s">
        <v>15</v>
      </c>
      <c s="36">
        <v>9</v>
      </c>
      <c s="36">
        <v>115</v>
      </c>
      <c r="E1519" s="36" t="s">
        <v>1269</v>
      </c>
      <c r="H1519" s="36">
        <f>IF('Раздел 9'!D17='Раздел 10'!D17,0,1)</f>
        <v>0</v>
      </c>
    </row>
    <row r="1520" spans="1:8" ht="12.75">
      <c r="A1520" s="98" t="s">
        <v>15</v>
      </c>
      <c s="36">
        <v>9</v>
      </c>
      <c s="36">
        <v>116</v>
      </c>
      <c r="E1520" s="36" t="s">
        <v>1270</v>
      </c>
      <c r="H1520" s="36">
        <f>IF('Раздел 9'!D18='Раздел 10'!D18,0,1)</f>
        <v>0</v>
      </c>
    </row>
    <row r="1521" spans="1:8" ht="12.75">
      <c r="A1521" s="98" t="s">
        <v>15</v>
      </c>
      <c s="36">
        <v>9</v>
      </c>
      <c s="36">
        <v>117</v>
      </c>
      <c r="E1521" s="36" t="s">
        <v>1271</v>
      </c>
      <c r="H1521" s="36">
        <f>IF('Раздел 9'!D19='Раздел 10'!D19,0,1)</f>
        <v>0</v>
      </c>
    </row>
    <row r="1522" spans="1:8" ht="12.75">
      <c r="A1522" s="98" t="s">
        <v>15</v>
      </c>
      <c s="36">
        <v>9</v>
      </c>
      <c s="36">
        <v>118</v>
      </c>
      <c r="E1522" s="36" t="s">
        <v>1272</v>
      </c>
      <c r="H1522" s="36">
        <f>IF('Раздел 9'!D20='Раздел 10'!D20,0,1)</f>
        <v>0</v>
      </c>
    </row>
    <row r="1523" spans="1:8" ht="12.75">
      <c r="A1523" s="98" t="s">
        <v>15</v>
      </c>
      <c s="36">
        <v>9</v>
      </c>
      <c s="36">
        <v>119</v>
      </c>
      <c r="E1523" s="36" t="s">
        <v>1273</v>
      </c>
      <c r="H1523" s="36">
        <f>IF('Раздел 9'!D21='Раздел 10'!D21,0,1)</f>
        <v>0</v>
      </c>
    </row>
    <row r="1524" spans="1:8" ht="12.75">
      <c r="A1524" s="98" t="s">
        <v>15</v>
      </c>
      <c s="36">
        <v>9</v>
      </c>
      <c s="36">
        <v>120</v>
      </c>
      <c r="E1524" s="36" t="s">
        <v>1274</v>
      </c>
      <c r="H1524" s="36">
        <f>IF('Раздел 9'!D22='Раздел 10'!D22,0,1)</f>
        <v>0</v>
      </c>
    </row>
    <row r="1525" spans="1:8" ht="12.75">
      <c r="A1525" s="98" t="s">
        <v>15</v>
      </c>
      <c s="36">
        <v>9</v>
      </c>
      <c s="36">
        <v>121</v>
      </c>
      <c r="E1525" s="36" t="s">
        <v>1275</v>
      </c>
      <c r="H1525" s="36">
        <f>IF('Раздел 9'!D23='Раздел 10'!D23,0,1)</f>
        <v>0</v>
      </c>
    </row>
    <row r="1526" spans="1:8" ht="12.75">
      <c r="A1526" s="98" t="s">
        <v>15</v>
      </c>
      <c s="36">
        <v>9</v>
      </c>
      <c s="36">
        <v>122</v>
      </c>
      <c r="E1526" s="36" t="s">
        <v>1276</v>
      </c>
      <c r="H1526" s="36">
        <f>IF('Раздел 9'!D24='Раздел 10'!D24,0,1)</f>
        <v>0</v>
      </c>
    </row>
    <row r="1527" spans="1:8" ht="12.75">
      <c r="A1527" s="98" t="s">
        <v>15</v>
      </c>
      <c s="36">
        <v>9</v>
      </c>
      <c s="36">
        <v>123</v>
      </c>
      <c r="E1527" s="36" t="s">
        <v>1277</v>
      </c>
      <c r="H1527" s="36">
        <f>IF('Раздел 9'!D25='Раздел 10'!D25,0,1)</f>
        <v>0</v>
      </c>
    </row>
    <row r="1528" spans="1:8" ht="12.75">
      <c r="A1528" s="98" t="s">
        <v>15</v>
      </c>
      <c s="36">
        <v>9</v>
      </c>
      <c s="36">
        <v>124</v>
      </c>
      <c r="E1528" s="36" t="s">
        <v>1278</v>
      </c>
      <c r="H1528" s="36">
        <f>IF('Раздел 9'!D26='Раздел 10'!D26,0,1)</f>
        <v>0</v>
      </c>
    </row>
    <row r="1529" spans="1:8" ht="12.75">
      <c r="A1529" s="98" t="s">
        <v>15</v>
      </c>
      <c s="36">
        <v>9</v>
      </c>
      <c s="36">
        <v>125</v>
      </c>
      <c r="E1529" s="36" t="s">
        <v>1279</v>
      </c>
      <c r="H1529" s="36">
        <f>IF('Раздел 9'!D5='Раздел 11'!D5,0,1)</f>
        <v>0</v>
      </c>
    </row>
    <row r="1530" spans="1:8" ht="12.75">
      <c r="A1530" s="98" t="s">
        <v>15</v>
      </c>
      <c s="36">
        <v>9</v>
      </c>
      <c s="36">
        <v>126</v>
      </c>
      <c r="E1530" s="36" t="s">
        <v>1280</v>
      </c>
      <c r="H1530" s="36">
        <f>IF('Раздел 9'!D6='Раздел 11'!D6,0,1)</f>
        <v>0</v>
      </c>
    </row>
    <row r="1531" spans="1:8" ht="12.75">
      <c r="A1531" s="98" t="s">
        <v>15</v>
      </c>
      <c s="36">
        <v>9</v>
      </c>
      <c s="36">
        <v>127</v>
      </c>
      <c r="E1531" s="36" t="s">
        <v>1281</v>
      </c>
      <c r="H1531" s="36">
        <f>IF('Раздел 9'!D7='Раздел 11'!D7,0,1)</f>
        <v>0</v>
      </c>
    </row>
    <row r="1532" spans="1:8" ht="12.75">
      <c r="A1532" s="98" t="s">
        <v>15</v>
      </c>
      <c s="36">
        <v>9</v>
      </c>
      <c s="36">
        <v>128</v>
      </c>
      <c r="E1532" s="36" t="s">
        <v>1282</v>
      </c>
      <c r="H1532" s="36">
        <f>IF('Раздел 9'!D8='Раздел 11'!D8,0,1)</f>
        <v>0</v>
      </c>
    </row>
    <row r="1533" spans="1:8" ht="12.75">
      <c r="A1533" s="98" t="s">
        <v>15</v>
      </c>
      <c s="36">
        <v>9</v>
      </c>
      <c s="36">
        <v>129</v>
      </c>
      <c r="E1533" s="36" t="s">
        <v>1283</v>
      </c>
      <c r="H1533" s="36">
        <f>IF('Раздел 9'!D9='Раздел 11'!D9,0,1)</f>
        <v>0</v>
      </c>
    </row>
    <row r="1534" spans="1:8" ht="12.75">
      <c r="A1534" s="98" t="s">
        <v>15</v>
      </c>
      <c s="36">
        <v>9</v>
      </c>
      <c s="36">
        <v>130</v>
      </c>
      <c r="E1534" s="36" t="s">
        <v>1284</v>
      </c>
      <c r="H1534" s="36">
        <f>IF('Раздел 9'!D10='Раздел 11'!D10,0,1)</f>
        <v>0</v>
      </c>
    </row>
    <row r="1535" spans="1:8" ht="12.75">
      <c r="A1535" s="98" t="s">
        <v>15</v>
      </c>
      <c s="36">
        <v>9</v>
      </c>
      <c s="36">
        <v>131</v>
      </c>
      <c r="E1535" s="36" t="s">
        <v>1285</v>
      </c>
      <c r="H1535" s="36">
        <f>IF('Раздел 9'!D11='Раздел 11'!D11,0,1)</f>
        <v>0</v>
      </c>
    </row>
    <row r="1536" spans="1:8" ht="12.75">
      <c r="A1536" s="98" t="s">
        <v>15</v>
      </c>
      <c s="36">
        <v>9</v>
      </c>
      <c s="36">
        <v>132</v>
      </c>
      <c r="E1536" s="36" t="s">
        <v>1286</v>
      </c>
      <c r="H1536" s="36">
        <f>IF('Раздел 9'!D12='Раздел 11'!D12,0,1)</f>
        <v>0</v>
      </c>
    </row>
    <row r="1537" spans="1:8" ht="12.75">
      <c r="A1537" s="98" t="s">
        <v>15</v>
      </c>
      <c s="36">
        <v>9</v>
      </c>
      <c s="36">
        <v>133</v>
      </c>
      <c r="E1537" s="36" t="s">
        <v>1287</v>
      </c>
      <c r="H1537" s="36">
        <f>IF('Раздел 9'!D13='Раздел 11'!D13,0,1)</f>
        <v>0</v>
      </c>
    </row>
    <row r="1538" spans="1:8" ht="12.75">
      <c r="A1538" s="98" t="s">
        <v>15</v>
      </c>
      <c s="36">
        <v>9</v>
      </c>
      <c s="36">
        <v>134</v>
      </c>
      <c r="E1538" s="36" t="s">
        <v>1288</v>
      </c>
      <c r="H1538" s="36">
        <f>IF('Раздел 9'!D14='Раздел 11'!D14,0,1)</f>
        <v>0</v>
      </c>
    </row>
    <row r="1539" spans="1:8" ht="12.75">
      <c r="A1539" s="98" t="s">
        <v>15</v>
      </c>
      <c s="36">
        <v>9</v>
      </c>
      <c s="36">
        <v>135</v>
      </c>
      <c r="E1539" s="36" t="s">
        <v>1289</v>
      </c>
      <c r="H1539" s="36">
        <f>IF('Раздел 9'!D15='Раздел 11'!D15,0,1)</f>
        <v>0</v>
      </c>
    </row>
    <row r="1540" spans="1:8" ht="12.75">
      <c r="A1540" s="98" t="s">
        <v>15</v>
      </c>
      <c s="36">
        <v>9</v>
      </c>
      <c s="36">
        <v>136</v>
      </c>
      <c r="E1540" s="36" t="s">
        <v>1290</v>
      </c>
      <c r="H1540" s="36">
        <f>IF('Раздел 9'!D16='Раздел 11'!D16,0,1)</f>
        <v>0</v>
      </c>
    </row>
    <row r="1541" spans="1:8" ht="12.75">
      <c r="A1541" s="98" t="s">
        <v>15</v>
      </c>
      <c s="36">
        <v>9</v>
      </c>
      <c s="36">
        <v>137</v>
      </c>
      <c r="E1541" s="36" t="s">
        <v>1291</v>
      </c>
      <c r="H1541" s="36">
        <f>IF('Раздел 9'!D17='Раздел 11'!D17,0,1)</f>
        <v>0</v>
      </c>
    </row>
    <row r="1542" spans="1:8" ht="12.75">
      <c r="A1542" s="98" t="s">
        <v>15</v>
      </c>
      <c s="36">
        <v>9</v>
      </c>
      <c s="36">
        <v>138</v>
      </c>
      <c r="E1542" s="36" t="s">
        <v>1292</v>
      </c>
      <c r="H1542" s="36">
        <f>IF('Раздел 9'!D18='Раздел 11'!D18,0,1)</f>
        <v>0</v>
      </c>
    </row>
    <row r="1543" spans="1:8" ht="12.75">
      <c r="A1543" s="98" t="s">
        <v>15</v>
      </c>
      <c s="36">
        <v>9</v>
      </c>
      <c s="36">
        <v>139</v>
      </c>
      <c r="E1543" s="36" t="s">
        <v>1293</v>
      </c>
      <c r="H1543" s="36">
        <f>IF('Раздел 9'!D19='Раздел 11'!D19,0,1)</f>
        <v>0</v>
      </c>
    </row>
    <row r="1544" spans="1:8" ht="12.75">
      <c r="A1544" s="98" t="s">
        <v>15</v>
      </c>
      <c s="36">
        <v>9</v>
      </c>
      <c s="36">
        <v>140</v>
      </c>
      <c r="E1544" s="36" t="s">
        <v>1294</v>
      </c>
      <c r="H1544" s="36">
        <f>IF('Раздел 9'!D20='Раздел 11'!D20,0,1)</f>
        <v>0</v>
      </c>
    </row>
    <row r="1545" spans="1:8" ht="12.75">
      <c r="A1545" s="98" t="s">
        <v>15</v>
      </c>
      <c s="36">
        <v>9</v>
      </c>
      <c s="36">
        <v>141</v>
      </c>
      <c r="E1545" s="36" t="s">
        <v>1295</v>
      </c>
      <c r="H1545" s="36">
        <f>IF('Раздел 9'!D21='Раздел 11'!D21,0,1)</f>
        <v>0</v>
      </c>
    </row>
    <row r="1546" spans="1:8" ht="12.75">
      <c r="A1546" s="98" t="s">
        <v>15</v>
      </c>
      <c s="36">
        <v>9</v>
      </c>
      <c s="36">
        <v>142</v>
      </c>
      <c r="E1546" s="36" t="s">
        <v>1296</v>
      </c>
      <c r="H1546" s="36">
        <f>IF('Раздел 9'!D22='Раздел 11'!D22,0,1)</f>
        <v>0</v>
      </c>
    </row>
    <row r="1547" spans="1:8" ht="12.75">
      <c r="A1547" s="98" t="s">
        <v>15</v>
      </c>
      <c s="36">
        <v>9</v>
      </c>
      <c s="36">
        <v>143</v>
      </c>
      <c r="E1547" s="36" t="s">
        <v>1297</v>
      </c>
      <c r="H1547" s="36">
        <f>IF('Раздел 9'!D23='Раздел 11'!D23,0,1)</f>
        <v>0</v>
      </c>
    </row>
    <row r="1548" spans="1:8" ht="12.75">
      <c r="A1548" s="98" t="s">
        <v>15</v>
      </c>
      <c s="36">
        <v>9</v>
      </c>
      <c s="36">
        <v>144</v>
      </c>
      <c r="E1548" s="36" t="s">
        <v>1298</v>
      </c>
      <c r="H1548" s="36">
        <f>IF('Раздел 9'!D24='Раздел 11'!D24,0,1)</f>
        <v>0</v>
      </c>
    </row>
    <row r="1549" spans="1:8" ht="12.75">
      <c r="A1549" s="98" t="s">
        <v>15</v>
      </c>
      <c s="36">
        <v>9</v>
      </c>
      <c s="36">
        <v>145</v>
      </c>
      <c r="E1549" s="36" t="s">
        <v>1299</v>
      </c>
      <c r="H1549" s="36">
        <f>IF('Раздел 9'!D25='Раздел 11'!D25,0,1)</f>
        <v>0</v>
      </c>
    </row>
    <row r="1550" spans="1:8" ht="12.75">
      <c r="A1550" s="98" t="s">
        <v>15</v>
      </c>
      <c s="36">
        <v>9</v>
      </c>
      <c s="36">
        <v>146</v>
      </c>
      <c r="E1550" s="36" t="s">
        <v>1300</v>
      </c>
      <c r="H1550" s="36">
        <f>IF('Раздел 9'!D26='Раздел 11'!D26,0,1)</f>
        <v>0</v>
      </c>
    </row>
    <row r="1551" spans="1:8" ht="12.75">
      <c r="A1551" s="98" t="s">
        <v>15</v>
      </c>
      <c s="36">
        <v>9</v>
      </c>
      <c s="36">
        <v>147</v>
      </c>
      <c r="E1551" s="36" t="s">
        <v>3305</v>
      </c>
      <c r="H1551" s="36">
        <f>IF('Раздел 9'!D5='Раздел 8'!M6,0,1)</f>
        <v>0</v>
      </c>
    </row>
    <row r="1552" spans="1:8" ht="12.75">
      <c r="A1552" s="98" t="s">
        <v>15</v>
      </c>
      <c s="36">
        <v>9</v>
      </c>
      <c s="36">
        <v>148</v>
      </c>
      <c r="E1552" s="36" t="s">
        <v>3306</v>
      </c>
      <c r="H1552" s="36">
        <f>IF('Раздел 9'!D6='Раздел 8'!M7,0,1)</f>
        <v>0</v>
      </c>
    </row>
    <row r="1553" spans="1:8" ht="12.75">
      <c r="A1553" s="98" t="s">
        <v>15</v>
      </c>
      <c s="36">
        <v>9</v>
      </c>
      <c s="36">
        <v>149</v>
      </c>
      <c r="E1553" s="36" t="s">
        <v>3307</v>
      </c>
      <c r="H1553" s="36">
        <f>IF('Раздел 9'!D7='Раздел 8'!M8,0,1)</f>
        <v>0</v>
      </c>
    </row>
    <row r="1554" spans="1:8" ht="12.75">
      <c r="A1554" s="98" t="s">
        <v>15</v>
      </c>
      <c s="36">
        <v>9</v>
      </c>
      <c s="36">
        <v>150</v>
      </c>
      <c r="E1554" s="36" t="s">
        <v>3308</v>
      </c>
      <c r="H1554" s="36">
        <f>IF('Раздел 9'!D8='Раздел 8'!M9,0,1)</f>
        <v>0</v>
      </c>
    </row>
    <row r="1555" spans="1:8" ht="12.75">
      <c r="A1555" s="98" t="s">
        <v>15</v>
      </c>
      <c s="36">
        <v>9</v>
      </c>
      <c s="36">
        <v>151</v>
      </c>
      <c r="E1555" s="36" t="s">
        <v>3309</v>
      </c>
      <c r="H1555" s="36">
        <f>IF('Раздел 9'!D9='Раздел 8'!M10,0,1)</f>
        <v>0</v>
      </c>
    </row>
    <row r="1556" spans="1:8" ht="12.75">
      <c r="A1556" s="98" t="s">
        <v>15</v>
      </c>
      <c s="36">
        <v>9</v>
      </c>
      <c s="36">
        <v>152</v>
      </c>
      <c r="E1556" s="36" t="s">
        <v>3310</v>
      </c>
      <c r="H1556" s="36">
        <f>IF('Раздел 9'!D10='Раздел 8'!M11,0,1)</f>
        <v>0</v>
      </c>
    </row>
    <row r="1557" spans="1:8" ht="12.75">
      <c r="A1557" s="98" t="s">
        <v>15</v>
      </c>
      <c s="36">
        <v>9</v>
      </c>
      <c s="36">
        <v>153</v>
      </c>
      <c r="E1557" s="36" t="s">
        <v>3311</v>
      </c>
      <c r="H1557" s="36">
        <f>IF('Раздел 9'!D11='Раздел 8'!M12,0,1)</f>
        <v>0</v>
      </c>
    </row>
    <row r="1558" spans="1:8" ht="12.75">
      <c r="A1558" s="98" t="s">
        <v>15</v>
      </c>
      <c s="36">
        <v>9</v>
      </c>
      <c s="36">
        <v>154</v>
      </c>
      <c r="E1558" s="36" t="s">
        <v>3312</v>
      </c>
      <c r="H1558" s="36">
        <f>IF('Раздел 9'!D12='Раздел 8'!M13,0,1)</f>
        <v>0</v>
      </c>
    </row>
    <row r="1559" spans="1:8" ht="12.75">
      <c r="A1559" s="98" t="s">
        <v>15</v>
      </c>
      <c s="36">
        <v>9</v>
      </c>
      <c s="36">
        <v>155</v>
      </c>
      <c r="E1559" s="36" t="s">
        <v>3313</v>
      </c>
      <c r="H1559" s="36">
        <f>IF('Раздел 9'!D13='Раздел 8'!M14,0,1)</f>
        <v>0</v>
      </c>
    </row>
    <row r="1560" spans="1:8" ht="12.75">
      <c r="A1560" s="98" t="s">
        <v>15</v>
      </c>
      <c s="36">
        <v>9</v>
      </c>
      <c s="36">
        <v>156</v>
      </c>
      <c r="E1560" s="36" t="s">
        <v>3314</v>
      </c>
      <c r="H1560" s="36">
        <f>IF('Раздел 9'!D14='Раздел 8'!M15,0,1)</f>
        <v>0</v>
      </c>
    </row>
    <row r="1561" spans="1:8" ht="12.75">
      <c r="A1561" s="98" t="s">
        <v>15</v>
      </c>
      <c s="36">
        <v>9</v>
      </c>
      <c s="36">
        <v>157</v>
      </c>
      <c r="E1561" s="36" t="s">
        <v>3315</v>
      </c>
      <c r="H1561" s="36">
        <f>IF('Раздел 9'!D15='Раздел 8'!M16,0,1)</f>
        <v>0</v>
      </c>
    </row>
    <row r="1562" spans="1:8" ht="12.75">
      <c r="A1562" s="98" t="s">
        <v>15</v>
      </c>
      <c s="36">
        <v>9</v>
      </c>
      <c s="36">
        <v>158</v>
      </c>
      <c r="E1562" s="36" t="s">
        <v>3316</v>
      </c>
      <c r="H1562" s="36">
        <f>IF('Раздел 9'!D16='Раздел 8'!M17,0,1)</f>
        <v>0</v>
      </c>
    </row>
    <row r="1563" spans="1:8" ht="12.75">
      <c r="A1563" s="98" t="s">
        <v>15</v>
      </c>
      <c s="36">
        <v>9</v>
      </c>
      <c s="36">
        <v>159</v>
      </c>
      <c r="E1563" s="36" t="s">
        <v>3317</v>
      </c>
      <c r="H1563" s="36">
        <f>IF('Раздел 9'!D17='Раздел 8'!M18,0,1)</f>
        <v>0</v>
      </c>
    </row>
    <row r="1564" spans="1:8" ht="12.75">
      <c r="A1564" s="98" t="s">
        <v>15</v>
      </c>
      <c s="36">
        <v>9</v>
      </c>
      <c s="36">
        <v>160</v>
      </c>
      <c r="E1564" s="36" t="s">
        <v>3318</v>
      </c>
      <c r="H1564" s="36">
        <f>IF('Раздел 9'!D18='Раздел 8'!M19,0,1)</f>
        <v>0</v>
      </c>
    </row>
    <row r="1565" spans="1:8" ht="12.75">
      <c r="A1565" s="98" t="s">
        <v>15</v>
      </c>
      <c s="36">
        <v>9</v>
      </c>
      <c s="36">
        <v>161</v>
      </c>
      <c r="E1565" s="36" t="s">
        <v>3319</v>
      </c>
      <c r="H1565" s="36">
        <f>IF('Раздел 9'!D19='Раздел 8'!M20,0,1)</f>
        <v>0</v>
      </c>
    </row>
    <row r="1566" spans="1:8" ht="12.75">
      <c r="A1566" s="98" t="s">
        <v>15</v>
      </c>
      <c s="36">
        <v>9</v>
      </c>
      <c s="36">
        <v>162</v>
      </c>
      <c r="E1566" s="36" t="s">
        <v>3320</v>
      </c>
      <c r="H1566" s="36">
        <f>IF('Раздел 9'!D20='Раздел 8'!M21,0,1)</f>
        <v>0</v>
      </c>
    </row>
    <row r="1567" spans="1:8" ht="12.75">
      <c r="A1567" s="98" t="s">
        <v>15</v>
      </c>
      <c s="36">
        <v>9</v>
      </c>
      <c s="36">
        <v>163</v>
      </c>
      <c r="E1567" s="36" t="s">
        <v>3321</v>
      </c>
      <c r="H1567" s="36">
        <f>IF('Раздел 9'!D21='Раздел 8'!M22,0,1)</f>
        <v>0</v>
      </c>
    </row>
    <row r="1568" spans="1:8" ht="12.75">
      <c r="A1568" s="98" t="s">
        <v>15</v>
      </c>
      <c s="36">
        <v>9</v>
      </c>
      <c s="36">
        <v>164</v>
      </c>
      <c r="E1568" s="36" t="s">
        <v>3322</v>
      </c>
      <c r="H1568" s="36">
        <f>IF('Раздел 9'!D22='Раздел 8'!M23,0,1)</f>
        <v>0</v>
      </c>
    </row>
    <row r="1569" spans="1:8" ht="12.75">
      <c r="A1569" s="98" t="s">
        <v>15</v>
      </c>
      <c s="36">
        <v>9</v>
      </c>
      <c s="36">
        <v>165</v>
      </c>
      <c r="E1569" s="36" t="s">
        <v>3323</v>
      </c>
      <c r="H1569" s="36">
        <f>IF('Раздел 9'!D23='Раздел 8'!M24,0,1)</f>
        <v>0</v>
      </c>
    </row>
    <row r="1570" spans="1:8" ht="12.75">
      <c r="A1570" s="98" t="s">
        <v>15</v>
      </c>
      <c s="36">
        <v>9</v>
      </c>
      <c s="36">
        <v>166</v>
      </c>
      <c r="E1570" s="36" t="s">
        <v>3324</v>
      </c>
      <c r="H1570" s="36">
        <f>IF('Раздел 9'!D24='Раздел 8'!M25,0,1)</f>
        <v>0</v>
      </c>
    </row>
    <row r="1571" spans="1:8" ht="12.75">
      <c r="A1571" s="98" t="s">
        <v>15</v>
      </c>
      <c s="36">
        <v>9</v>
      </c>
      <c s="36">
        <v>167</v>
      </c>
      <c r="E1571" s="36" t="s">
        <v>3325</v>
      </c>
      <c r="H1571" s="36">
        <f>IF('Раздел 9'!D25='Раздел 8'!M26,0,1)</f>
        <v>0</v>
      </c>
    </row>
    <row r="1572" spans="1:8" ht="12.75">
      <c r="A1572" s="98" t="s">
        <v>15</v>
      </c>
      <c s="36">
        <v>9</v>
      </c>
      <c s="36">
        <v>168</v>
      </c>
      <c r="E1572" s="36" t="s">
        <v>3326</v>
      </c>
      <c r="H1572" s="36">
        <f>IF('Раздел 9'!D26='Раздел 8'!M27,0,1)</f>
        <v>0</v>
      </c>
    </row>
    <row r="1573" spans="1:8" ht="12.75">
      <c r="A1573" s="98" t="s">
        <v>15</v>
      </c>
      <c s="36">
        <v>9</v>
      </c>
      <c s="36">
        <v>169</v>
      </c>
      <c r="E1573" s="36" t="s">
        <v>1195</v>
      </c>
      <c r="H1573" s="36">
        <f>IF('Раздел 9'!I5&lt;='Раздел 9'!D5,0,1)</f>
        <v>0</v>
      </c>
    </row>
    <row r="1574" spans="1:8" ht="12.75">
      <c r="A1574" s="98" t="s">
        <v>15</v>
      </c>
      <c s="36">
        <v>9</v>
      </c>
      <c s="36">
        <v>170</v>
      </c>
      <c r="E1574" s="36" t="s">
        <v>1196</v>
      </c>
      <c r="H1574" s="36">
        <f>IF('Раздел 9'!I6&lt;='Раздел 9'!D6,0,1)</f>
        <v>0</v>
      </c>
    </row>
    <row r="1575" spans="1:8" ht="12.75">
      <c r="A1575" s="98" t="s">
        <v>15</v>
      </c>
      <c s="36">
        <v>9</v>
      </c>
      <c s="36">
        <v>171</v>
      </c>
      <c r="E1575" s="36" t="s">
        <v>1197</v>
      </c>
      <c r="H1575" s="36">
        <f>IF('Раздел 9'!I7&lt;='Раздел 9'!D7,0,1)</f>
        <v>0</v>
      </c>
    </row>
    <row r="1576" spans="1:8" ht="12.75">
      <c r="A1576" s="98" t="s">
        <v>15</v>
      </c>
      <c s="36">
        <v>9</v>
      </c>
      <c s="36">
        <v>172</v>
      </c>
      <c r="E1576" s="36" t="s">
        <v>1198</v>
      </c>
      <c r="H1576" s="36">
        <f>IF('Раздел 9'!I8&lt;='Раздел 9'!D8,0,1)</f>
        <v>0</v>
      </c>
    </row>
    <row r="1577" spans="1:8" ht="12.75">
      <c r="A1577" s="98" t="s">
        <v>15</v>
      </c>
      <c s="36">
        <v>9</v>
      </c>
      <c s="36">
        <v>173</v>
      </c>
      <c r="E1577" s="36" t="s">
        <v>1199</v>
      </c>
      <c r="H1577" s="36">
        <f>IF('Раздел 9'!I9&lt;='Раздел 9'!D9,0,1)</f>
        <v>0</v>
      </c>
    </row>
    <row r="1578" spans="1:8" ht="12.75">
      <c r="A1578" s="98" t="s">
        <v>15</v>
      </c>
      <c s="36">
        <v>9</v>
      </c>
      <c s="36">
        <v>174</v>
      </c>
      <c r="E1578" s="36" t="s">
        <v>1200</v>
      </c>
      <c r="H1578" s="36">
        <f>IF('Раздел 9'!I10&lt;='Раздел 9'!D10,0,1)</f>
        <v>0</v>
      </c>
    </row>
    <row r="1579" spans="1:8" ht="12.75">
      <c r="A1579" s="98" t="s">
        <v>15</v>
      </c>
      <c s="36">
        <v>9</v>
      </c>
      <c s="36">
        <v>175</v>
      </c>
      <c r="E1579" s="36" t="s">
        <v>1201</v>
      </c>
      <c r="H1579" s="36">
        <f>IF('Раздел 9'!I11&lt;='Раздел 9'!D11,0,1)</f>
        <v>0</v>
      </c>
    </row>
    <row r="1580" spans="1:8" ht="12.75">
      <c r="A1580" s="98" t="s">
        <v>15</v>
      </c>
      <c s="36">
        <v>9</v>
      </c>
      <c s="36">
        <v>176</v>
      </c>
      <c r="E1580" s="36" t="s">
        <v>1202</v>
      </c>
      <c r="H1580" s="36">
        <f>IF('Раздел 9'!I12&lt;='Раздел 9'!D12,0,1)</f>
        <v>0</v>
      </c>
    </row>
    <row r="1581" spans="1:8" ht="12.75">
      <c r="A1581" s="98" t="s">
        <v>15</v>
      </c>
      <c s="36">
        <v>9</v>
      </c>
      <c s="36">
        <v>177</v>
      </c>
      <c r="E1581" s="36" t="s">
        <v>1203</v>
      </c>
      <c r="H1581" s="36">
        <f>IF('Раздел 9'!I13&lt;='Раздел 9'!D13,0,1)</f>
        <v>0</v>
      </c>
    </row>
    <row r="1582" spans="1:8" ht="12.75">
      <c r="A1582" s="98" t="s">
        <v>15</v>
      </c>
      <c s="36">
        <v>9</v>
      </c>
      <c s="36">
        <v>178</v>
      </c>
      <c r="E1582" s="36" t="s">
        <v>1204</v>
      </c>
      <c r="H1582" s="36">
        <f>IF('Раздел 9'!I14&lt;='Раздел 9'!D14,0,1)</f>
        <v>0</v>
      </c>
    </row>
    <row r="1583" spans="1:8" ht="12.75">
      <c r="A1583" s="98" t="s">
        <v>15</v>
      </c>
      <c s="36">
        <v>9</v>
      </c>
      <c s="36">
        <v>179</v>
      </c>
      <c r="E1583" s="36" t="s">
        <v>1205</v>
      </c>
      <c r="H1583" s="36">
        <f>IF('Раздел 9'!I15&lt;='Раздел 9'!D15,0,1)</f>
        <v>0</v>
      </c>
    </row>
    <row r="1584" spans="1:8" ht="12.75">
      <c r="A1584" s="98" t="s">
        <v>15</v>
      </c>
      <c s="36">
        <v>9</v>
      </c>
      <c s="36">
        <v>180</v>
      </c>
      <c r="E1584" s="36" t="s">
        <v>1206</v>
      </c>
      <c r="H1584" s="36">
        <f>IF('Раздел 9'!I16&lt;='Раздел 9'!D16,0,1)</f>
        <v>0</v>
      </c>
    </row>
    <row r="1585" spans="1:8" ht="12.75">
      <c r="A1585" s="98" t="s">
        <v>15</v>
      </c>
      <c s="36">
        <v>9</v>
      </c>
      <c s="36">
        <v>181</v>
      </c>
      <c r="E1585" s="36" t="s">
        <v>1207</v>
      </c>
      <c r="H1585" s="36">
        <f>IF('Раздел 9'!I17&lt;='Раздел 9'!D17,0,1)</f>
        <v>0</v>
      </c>
    </row>
    <row r="1586" spans="1:8" ht="12.75">
      <c r="A1586" s="98" t="s">
        <v>15</v>
      </c>
      <c s="36">
        <v>9</v>
      </c>
      <c s="36">
        <v>182</v>
      </c>
      <c r="E1586" s="36" t="s">
        <v>1208</v>
      </c>
      <c r="H1586" s="36">
        <f>IF('Раздел 9'!I18&lt;='Раздел 9'!D18,0,1)</f>
        <v>0</v>
      </c>
    </row>
    <row r="1587" spans="1:8" ht="12.75">
      <c r="A1587" s="98" t="s">
        <v>15</v>
      </c>
      <c s="36">
        <v>9</v>
      </c>
      <c s="36">
        <v>183</v>
      </c>
      <c r="E1587" s="36" t="s">
        <v>1209</v>
      </c>
      <c r="H1587" s="36">
        <f>IF('Раздел 9'!I19&lt;='Раздел 9'!D19,0,1)</f>
        <v>0</v>
      </c>
    </row>
    <row r="1588" spans="1:8" ht="12.75">
      <c r="A1588" s="98" t="s">
        <v>15</v>
      </c>
      <c s="36">
        <v>9</v>
      </c>
      <c s="36">
        <v>184</v>
      </c>
      <c r="E1588" s="36" t="s">
        <v>1210</v>
      </c>
      <c r="H1588" s="36">
        <f>IF('Раздел 9'!I20&lt;='Раздел 9'!D20,0,1)</f>
        <v>0</v>
      </c>
    </row>
    <row r="1589" spans="1:8" ht="12.75">
      <c r="A1589" s="98" t="s">
        <v>15</v>
      </c>
      <c s="36">
        <v>9</v>
      </c>
      <c s="36">
        <v>185</v>
      </c>
      <c r="E1589" s="36" t="s">
        <v>1211</v>
      </c>
      <c r="H1589" s="36">
        <f>IF('Раздел 9'!I21&lt;='Раздел 9'!D21,0,1)</f>
        <v>0</v>
      </c>
    </row>
    <row r="1590" spans="1:8" ht="12.75">
      <c r="A1590" s="98" t="s">
        <v>15</v>
      </c>
      <c s="36">
        <v>9</v>
      </c>
      <c s="36">
        <v>186</v>
      </c>
      <c r="E1590" s="36" t="s">
        <v>1212</v>
      </c>
      <c r="H1590" s="36">
        <f>IF('Раздел 9'!I22&lt;='Раздел 9'!D22,0,1)</f>
        <v>0</v>
      </c>
    </row>
    <row r="1591" spans="1:8" ht="12.75">
      <c r="A1591" s="98" t="s">
        <v>15</v>
      </c>
      <c s="36">
        <v>9</v>
      </c>
      <c s="36">
        <v>187</v>
      </c>
      <c r="E1591" s="36" t="s">
        <v>3345</v>
      </c>
      <c r="H1591" s="36">
        <f>IF('Раздел 9'!J5&lt;='Раздел 9'!D5,0,1)</f>
        <v>0</v>
      </c>
    </row>
    <row r="1592" spans="1:8" ht="12.75">
      <c r="A1592" s="98" t="s">
        <v>15</v>
      </c>
      <c s="36">
        <v>9</v>
      </c>
      <c s="36">
        <v>188</v>
      </c>
      <c r="E1592" s="36" t="s">
        <v>3346</v>
      </c>
      <c r="H1592" s="36">
        <f>IF('Раздел 9'!J6&lt;='Раздел 9'!D6,0,1)</f>
        <v>0</v>
      </c>
    </row>
    <row r="1593" spans="1:8" ht="12.75">
      <c r="A1593" s="98" t="s">
        <v>15</v>
      </c>
      <c s="36">
        <v>9</v>
      </c>
      <c s="36">
        <v>189</v>
      </c>
      <c r="E1593" s="36" t="s">
        <v>3347</v>
      </c>
      <c r="H1593" s="36">
        <f>IF('Раздел 9'!J7&lt;='Раздел 9'!D7,0,1)</f>
        <v>0</v>
      </c>
    </row>
    <row r="1594" spans="1:8" ht="12.75">
      <c r="A1594" s="98" t="s">
        <v>15</v>
      </c>
      <c s="36">
        <v>9</v>
      </c>
      <c s="36">
        <v>190</v>
      </c>
      <c r="E1594" s="36" t="s">
        <v>3348</v>
      </c>
      <c r="H1594" s="36">
        <f>IF('Раздел 9'!J8&lt;='Раздел 9'!D8,0,1)</f>
        <v>0</v>
      </c>
    </row>
    <row r="1595" spans="1:8" ht="12.75">
      <c r="A1595" s="98" t="s">
        <v>15</v>
      </c>
      <c s="36">
        <v>9</v>
      </c>
      <c s="36">
        <v>191</v>
      </c>
      <c r="E1595" s="36" t="s">
        <v>3349</v>
      </c>
      <c r="H1595" s="36">
        <f>IF('Раздел 9'!J9&lt;='Раздел 9'!D9,0,1)</f>
        <v>0</v>
      </c>
    </row>
    <row r="1596" spans="1:8" ht="12.75">
      <c r="A1596" s="98" t="s">
        <v>15</v>
      </c>
      <c s="36">
        <v>9</v>
      </c>
      <c s="36">
        <v>192</v>
      </c>
      <c r="E1596" s="36" t="s">
        <v>3350</v>
      </c>
      <c r="H1596" s="36">
        <f>IF('Раздел 9'!J10&lt;='Раздел 9'!D10,0,1)</f>
        <v>0</v>
      </c>
    </row>
    <row r="1597" spans="1:8" ht="12.75">
      <c r="A1597" s="98" t="s">
        <v>15</v>
      </c>
      <c s="36">
        <v>9</v>
      </c>
      <c s="36">
        <v>193</v>
      </c>
      <c r="E1597" s="36" t="s">
        <v>3351</v>
      </c>
      <c r="H1597" s="36">
        <f>IF('Раздел 9'!J11&lt;='Раздел 9'!D11,0,1)</f>
        <v>0</v>
      </c>
    </row>
    <row r="1598" spans="1:8" ht="12.75">
      <c r="A1598" s="98" t="s">
        <v>15</v>
      </c>
      <c s="36">
        <v>9</v>
      </c>
      <c s="36">
        <v>194</v>
      </c>
      <c r="E1598" s="36" t="s">
        <v>3352</v>
      </c>
      <c r="H1598" s="36">
        <f>IF('Раздел 9'!J12&lt;='Раздел 9'!D12,0,1)</f>
        <v>0</v>
      </c>
    </row>
    <row r="1599" spans="1:8" ht="12.75">
      <c r="A1599" s="98" t="s">
        <v>15</v>
      </c>
      <c s="36">
        <v>9</v>
      </c>
      <c s="36">
        <v>195</v>
      </c>
      <c r="E1599" s="36" t="s">
        <v>3353</v>
      </c>
      <c r="H1599" s="36">
        <f>IF('Раздел 9'!J13&lt;='Раздел 9'!D13,0,1)</f>
        <v>0</v>
      </c>
    </row>
    <row r="1600" spans="1:8" ht="12.75">
      <c r="A1600" s="98" t="s">
        <v>15</v>
      </c>
      <c s="36">
        <v>9</v>
      </c>
      <c s="36">
        <v>196</v>
      </c>
      <c r="E1600" s="36" t="s">
        <v>3354</v>
      </c>
      <c r="H1600" s="36">
        <f>IF('Раздел 9'!J14&lt;='Раздел 9'!D14,0,1)</f>
        <v>0</v>
      </c>
    </row>
    <row r="1601" spans="1:8" ht="12.75">
      <c r="A1601" s="98" t="s">
        <v>15</v>
      </c>
      <c s="36">
        <v>9</v>
      </c>
      <c s="36">
        <v>197</v>
      </c>
      <c r="E1601" s="36" t="s">
        <v>3355</v>
      </c>
      <c r="H1601" s="36">
        <f>IF('Раздел 9'!J15&lt;='Раздел 9'!D15,0,1)</f>
        <v>0</v>
      </c>
    </row>
    <row r="1602" spans="1:8" ht="12.75">
      <c r="A1602" s="98" t="s">
        <v>15</v>
      </c>
      <c s="36">
        <v>9</v>
      </c>
      <c s="36">
        <v>198</v>
      </c>
      <c r="E1602" s="36" t="s">
        <v>3356</v>
      </c>
      <c r="H1602" s="36">
        <f>IF('Раздел 9'!J16&lt;='Раздел 9'!D16,0,1)</f>
        <v>0</v>
      </c>
    </row>
    <row r="1603" spans="1:8" ht="12.75">
      <c r="A1603" s="98" t="s">
        <v>15</v>
      </c>
      <c s="36">
        <v>9</v>
      </c>
      <c s="36">
        <v>199</v>
      </c>
      <c r="E1603" s="36" t="s">
        <v>3357</v>
      </c>
      <c r="H1603" s="36">
        <f>IF('Раздел 9'!J17&lt;='Раздел 9'!D17,0,1)</f>
        <v>0</v>
      </c>
    </row>
    <row r="1604" spans="1:8" ht="12.75">
      <c r="A1604" s="98" t="s">
        <v>15</v>
      </c>
      <c s="36">
        <v>9</v>
      </c>
      <c s="36">
        <v>200</v>
      </c>
      <c r="E1604" s="36" t="s">
        <v>3358</v>
      </c>
      <c r="H1604" s="36">
        <f>IF('Раздел 9'!J18&lt;='Раздел 9'!D18,0,1)</f>
        <v>0</v>
      </c>
    </row>
    <row r="1605" spans="1:8" ht="12.75">
      <c r="A1605" s="98" t="s">
        <v>15</v>
      </c>
      <c s="36">
        <v>9</v>
      </c>
      <c s="36">
        <v>201</v>
      </c>
      <c r="E1605" s="36" t="s">
        <v>3359</v>
      </c>
      <c r="H1605" s="36">
        <f>IF('Раздел 9'!J19&lt;='Раздел 9'!D19,0,1)</f>
        <v>0</v>
      </c>
    </row>
    <row r="1606" spans="1:8" ht="12.75">
      <c r="A1606" s="98" t="s">
        <v>15</v>
      </c>
      <c s="36">
        <v>9</v>
      </c>
      <c s="36">
        <v>202</v>
      </c>
      <c r="E1606" s="36" t="s">
        <v>3360</v>
      </c>
      <c r="H1606" s="36">
        <f>IF('Раздел 9'!J20&lt;='Раздел 9'!D20,0,1)</f>
        <v>0</v>
      </c>
    </row>
    <row r="1607" spans="1:8" ht="12.75">
      <c r="A1607" s="98" t="s">
        <v>15</v>
      </c>
      <c s="36">
        <v>9</v>
      </c>
      <c s="36">
        <v>203</v>
      </c>
      <c r="E1607" s="36" t="s">
        <v>3361</v>
      </c>
      <c r="H1607" s="36">
        <f>IF('Раздел 9'!J21&lt;='Раздел 9'!D21,0,1)</f>
        <v>0</v>
      </c>
    </row>
    <row r="1608" spans="1:8" ht="12.75">
      <c r="A1608" s="98" t="s">
        <v>15</v>
      </c>
      <c s="36">
        <v>9</v>
      </c>
      <c s="36">
        <v>204</v>
      </c>
      <c r="E1608" s="36" t="s">
        <v>3362</v>
      </c>
      <c r="H1608" s="36">
        <f>IF('Раздел 9'!J22&lt;='Раздел 9'!D22,0,1)</f>
        <v>0</v>
      </c>
    </row>
    <row r="1609" spans="1:8" ht="12.75">
      <c r="A1609" s="98" t="s">
        <v>15</v>
      </c>
      <c s="36">
        <v>9</v>
      </c>
      <c s="36">
        <v>205</v>
      </c>
      <c r="E1609" s="36" t="s">
        <v>3327</v>
      </c>
      <c r="H1609" s="36">
        <f>IF('Раздел 9'!I5+'Раздел 9'!J5&lt;='Раздел 9'!D5,0,1)</f>
        <v>0</v>
      </c>
    </row>
    <row r="1610" spans="1:8" ht="12.75">
      <c r="A1610" s="98" t="s">
        <v>15</v>
      </c>
      <c s="36">
        <v>9</v>
      </c>
      <c s="36">
        <v>206</v>
      </c>
      <c r="E1610" s="36" t="s">
        <v>3328</v>
      </c>
      <c r="H1610" s="36">
        <f>IF('Раздел 9'!I6+'Раздел 9'!J6&lt;='Раздел 9'!D6,0,1)</f>
        <v>0</v>
      </c>
    </row>
    <row r="1611" spans="1:8" ht="12.75">
      <c r="A1611" s="98" t="s">
        <v>15</v>
      </c>
      <c s="36">
        <v>9</v>
      </c>
      <c s="36">
        <v>207</v>
      </c>
      <c r="E1611" s="36" t="s">
        <v>3329</v>
      </c>
      <c r="H1611" s="36">
        <f>IF('Раздел 9'!I7+'Раздел 9'!J7&lt;='Раздел 9'!D7,0,1)</f>
        <v>0</v>
      </c>
    </row>
    <row r="1612" spans="1:8" ht="12.75">
      <c r="A1612" s="98" t="s">
        <v>15</v>
      </c>
      <c s="36">
        <v>9</v>
      </c>
      <c s="36">
        <v>208</v>
      </c>
      <c r="E1612" s="36" t="s">
        <v>3330</v>
      </c>
      <c r="H1612" s="36">
        <f>IF('Раздел 9'!I8+'Раздел 9'!J8&lt;='Раздел 9'!D8,0,1)</f>
        <v>0</v>
      </c>
    </row>
    <row r="1613" spans="1:8" ht="12.75">
      <c r="A1613" s="98" t="s">
        <v>15</v>
      </c>
      <c s="36">
        <v>9</v>
      </c>
      <c s="36">
        <v>209</v>
      </c>
      <c r="E1613" s="36" t="s">
        <v>3331</v>
      </c>
      <c r="H1613" s="36">
        <f>IF('Раздел 9'!I9+'Раздел 9'!J9&lt;='Раздел 9'!D9,0,1)</f>
        <v>0</v>
      </c>
    </row>
    <row r="1614" spans="1:8" ht="12.75">
      <c r="A1614" s="98" t="s">
        <v>15</v>
      </c>
      <c s="36">
        <v>9</v>
      </c>
      <c s="36">
        <v>210</v>
      </c>
      <c r="E1614" s="36" t="s">
        <v>3332</v>
      </c>
      <c r="H1614" s="36">
        <f>IF('Раздел 9'!I10+'Раздел 9'!J10&lt;='Раздел 9'!D10,0,1)</f>
        <v>0</v>
      </c>
    </row>
    <row r="1615" spans="1:8" ht="12.75">
      <c r="A1615" s="98" t="s">
        <v>15</v>
      </c>
      <c s="36">
        <v>9</v>
      </c>
      <c s="36">
        <v>211</v>
      </c>
      <c r="E1615" s="36" t="s">
        <v>3333</v>
      </c>
      <c r="H1615" s="36">
        <f>IF('Раздел 9'!I11+'Раздел 9'!J11&lt;='Раздел 9'!D11,0,1)</f>
        <v>0</v>
      </c>
    </row>
    <row r="1616" spans="1:8" ht="12.75">
      <c r="A1616" s="98" t="s">
        <v>15</v>
      </c>
      <c s="36">
        <v>9</v>
      </c>
      <c s="36">
        <v>212</v>
      </c>
      <c r="E1616" s="36" t="s">
        <v>3334</v>
      </c>
      <c r="H1616" s="36">
        <f>IF('Раздел 9'!I12+'Раздел 9'!J12&lt;='Раздел 9'!D12,0,1)</f>
        <v>0</v>
      </c>
    </row>
    <row r="1617" spans="1:8" ht="12.75">
      <c r="A1617" s="98" t="s">
        <v>15</v>
      </c>
      <c s="36">
        <v>9</v>
      </c>
      <c s="36">
        <v>213</v>
      </c>
      <c r="E1617" s="36" t="s">
        <v>3335</v>
      </c>
      <c r="H1617" s="36">
        <f>IF('Раздел 9'!I13+'Раздел 9'!J13&lt;='Раздел 9'!D13,0,1)</f>
        <v>0</v>
      </c>
    </row>
    <row r="1618" spans="1:8" ht="12.75">
      <c r="A1618" s="98" t="s">
        <v>15</v>
      </c>
      <c s="36">
        <v>9</v>
      </c>
      <c s="36">
        <v>214</v>
      </c>
      <c r="E1618" s="36" t="s">
        <v>3336</v>
      </c>
      <c r="H1618" s="36">
        <f>IF('Раздел 9'!I14+'Раздел 9'!J14&lt;='Раздел 9'!D14,0,1)</f>
        <v>0</v>
      </c>
    </row>
    <row r="1619" spans="1:8" ht="12.75">
      <c r="A1619" s="98" t="s">
        <v>15</v>
      </c>
      <c s="36">
        <v>9</v>
      </c>
      <c s="36">
        <v>215</v>
      </c>
      <c r="E1619" s="36" t="s">
        <v>3337</v>
      </c>
      <c r="H1619" s="36">
        <f>IF('Раздел 9'!I15+'Раздел 9'!J15&lt;='Раздел 9'!D15,0,1)</f>
        <v>0</v>
      </c>
    </row>
    <row r="1620" spans="1:8" ht="12.75">
      <c r="A1620" s="98" t="s">
        <v>15</v>
      </c>
      <c s="36">
        <v>9</v>
      </c>
      <c s="36">
        <v>216</v>
      </c>
      <c r="E1620" s="36" t="s">
        <v>3338</v>
      </c>
      <c r="H1620" s="36">
        <f>IF('Раздел 9'!I16+'Раздел 9'!J16&lt;='Раздел 9'!D16,0,1)</f>
        <v>0</v>
      </c>
    </row>
    <row r="1621" spans="1:8" ht="12.75">
      <c r="A1621" s="98" t="s">
        <v>15</v>
      </c>
      <c s="36">
        <v>9</v>
      </c>
      <c s="36">
        <v>217</v>
      </c>
      <c r="E1621" s="36" t="s">
        <v>3339</v>
      </c>
      <c r="H1621" s="36">
        <f>IF('Раздел 9'!I17+'Раздел 9'!J17&lt;='Раздел 9'!D17,0,1)</f>
        <v>0</v>
      </c>
    </row>
    <row r="1622" spans="1:8" ht="12.75">
      <c r="A1622" s="98" t="s">
        <v>15</v>
      </c>
      <c s="36">
        <v>9</v>
      </c>
      <c s="36">
        <v>218</v>
      </c>
      <c r="E1622" s="36" t="s">
        <v>3340</v>
      </c>
      <c r="H1622" s="36">
        <f>IF('Раздел 9'!I18+'Раздел 9'!J18&lt;='Раздел 9'!D18,0,1)</f>
        <v>0</v>
      </c>
    </row>
    <row r="1623" spans="1:8" ht="12.75">
      <c r="A1623" s="98" t="s">
        <v>15</v>
      </c>
      <c s="36">
        <v>9</v>
      </c>
      <c s="36">
        <v>219</v>
      </c>
      <c r="E1623" s="36" t="s">
        <v>3341</v>
      </c>
      <c r="H1623" s="36">
        <f>IF('Раздел 9'!I19+'Раздел 9'!J19&lt;='Раздел 9'!D19,0,1)</f>
        <v>0</v>
      </c>
    </row>
    <row r="1624" spans="1:8" ht="12.75">
      <c r="A1624" s="98" t="s">
        <v>15</v>
      </c>
      <c s="36">
        <v>9</v>
      </c>
      <c s="36">
        <v>220</v>
      </c>
      <c r="E1624" s="36" t="s">
        <v>3342</v>
      </c>
      <c r="H1624" s="36">
        <f>IF('Раздел 9'!I20+'Раздел 9'!J20&lt;='Раздел 9'!D20,0,1)</f>
        <v>0</v>
      </c>
    </row>
    <row r="1625" spans="1:8" ht="12.75">
      <c r="A1625" s="98" t="s">
        <v>15</v>
      </c>
      <c s="36">
        <v>9</v>
      </c>
      <c s="36">
        <v>221</v>
      </c>
      <c r="E1625" s="36" t="s">
        <v>3343</v>
      </c>
      <c r="H1625" s="36">
        <f>IF('Раздел 9'!I21+'Раздел 9'!J21&lt;='Раздел 9'!D21,0,1)</f>
        <v>0</v>
      </c>
    </row>
    <row r="1626" spans="1:8" ht="12.75">
      <c r="A1626" s="98" t="s">
        <v>15</v>
      </c>
      <c s="36">
        <v>9</v>
      </c>
      <c s="36">
        <v>222</v>
      </c>
      <c r="E1626" s="36" t="s">
        <v>3344</v>
      </c>
      <c r="H1626" s="36">
        <f>IF('Раздел 9'!I22+'Раздел 9'!J22&lt;='Раздел 9'!D22,0,1)</f>
        <v>0</v>
      </c>
    </row>
    <row r="1627" spans="1:8" ht="12.75">
      <c r="A1627" s="98" t="s">
        <v>15</v>
      </c>
      <c s="36">
        <v>9</v>
      </c>
      <c s="36">
        <v>223</v>
      </c>
      <c r="E1627" s="36" t="s">
        <v>3429</v>
      </c>
      <c r="H1627" s="36">
        <f>IF('Раздел 9'!D5&gt;0,IF(AND('Раздел 9'!D5&gt;0,'Раздел 9'!K5&gt;0),0,1),0)</f>
        <v>0</v>
      </c>
    </row>
    <row r="1628" spans="1:8" ht="12.75">
      <c r="A1628" s="98" t="s">
        <v>15</v>
      </c>
      <c s="36">
        <v>9</v>
      </c>
      <c s="36">
        <v>224</v>
      </c>
      <c r="E1628" s="36" t="s">
        <v>3430</v>
      </c>
      <c r="H1628" s="36">
        <f>IF('Раздел 9'!D6&gt;0,IF(AND('Раздел 9'!D6&gt;0,'Раздел 9'!K6&gt;0),0,1),0)</f>
        <v>0</v>
      </c>
    </row>
    <row r="1629" spans="1:8" ht="12.75">
      <c r="A1629" s="98" t="s">
        <v>15</v>
      </c>
      <c s="36">
        <v>9</v>
      </c>
      <c s="36">
        <v>225</v>
      </c>
      <c r="E1629" s="36" t="s">
        <v>3431</v>
      </c>
      <c r="H1629" s="36">
        <f>IF('Раздел 9'!D7&gt;0,IF(AND('Раздел 9'!D7&gt;0,'Раздел 9'!K7&gt;0),0,1),0)</f>
        <v>0</v>
      </c>
    </row>
    <row r="1630" spans="1:8" ht="12.75">
      <c r="A1630" s="98" t="s">
        <v>15</v>
      </c>
      <c s="36">
        <v>9</v>
      </c>
      <c s="36">
        <v>226</v>
      </c>
      <c r="E1630" s="36" t="s">
        <v>3432</v>
      </c>
      <c r="H1630" s="36">
        <f>IF('Раздел 9'!D8&gt;0,IF(AND('Раздел 9'!D8&gt;0,'Раздел 9'!K8&gt;0),0,1),0)</f>
        <v>0</v>
      </c>
    </row>
    <row r="1631" spans="1:8" ht="12.75">
      <c r="A1631" s="98" t="s">
        <v>15</v>
      </c>
      <c s="36">
        <v>9</v>
      </c>
      <c s="36">
        <v>227</v>
      </c>
      <c r="E1631" s="36" t="s">
        <v>3433</v>
      </c>
      <c r="H1631" s="36">
        <f>IF('Раздел 9'!D9&gt;0,IF(AND('Раздел 9'!D9&gt;0,'Раздел 9'!K9&gt;0),0,1),0)</f>
        <v>0</v>
      </c>
    </row>
    <row r="1632" spans="1:8" ht="12.75">
      <c r="A1632" s="98" t="s">
        <v>15</v>
      </c>
      <c s="36">
        <v>9</v>
      </c>
      <c s="36">
        <v>228</v>
      </c>
      <c r="E1632" s="36" t="s">
        <v>3434</v>
      </c>
      <c r="H1632" s="36">
        <f>IF('Раздел 9'!D10&gt;0,IF(AND('Раздел 9'!D10&gt;0,'Раздел 9'!K10&gt;0),0,1),0)</f>
        <v>0</v>
      </c>
    </row>
    <row r="1633" spans="1:8" ht="12.75">
      <c r="A1633" s="98" t="s">
        <v>15</v>
      </c>
      <c s="36">
        <v>9</v>
      </c>
      <c s="36">
        <v>229</v>
      </c>
      <c r="E1633" s="36" t="s">
        <v>3435</v>
      </c>
      <c r="H1633" s="36">
        <f>IF('Раздел 9'!D11&gt;0,IF(AND('Раздел 9'!D11&gt;0,'Раздел 9'!K11&gt;0),0,1),0)</f>
        <v>0</v>
      </c>
    </row>
    <row r="1634" spans="1:8" ht="12.75">
      <c r="A1634" s="98" t="s">
        <v>15</v>
      </c>
      <c s="36">
        <v>9</v>
      </c>
      <c s="36">
        <v>230</v>
      </c>
      <c r="E1634" s="36" t="s">
        <v>3436</v>
      </c>
      <c r="H1634" s="36">
        <f>IF('Раздел 9'!D12&gt;0,IF(AND('Раздел 9'!D12&gt;0,'Раздел 9'!K12&gt;0),0,1),0)</f>
        <v>0</v>
      </c>
    </row>
    <row r="1635" spans="1:8" ht="12.75">
      <c r="A1635" s="98" t="s">
        <v>15</v>
      </c>
      <c s="36">
        <v>9</v>
      </c>
      <c s="36">
        <v>231</v>
      </c>
      <c r="E1635" s="36" t="s">
        <v>3437</v>
      </c>
      <c r="H1635" s="36">
        <f>IF('Раздел 9'!D13&gt;0,IF(AND('Раздел 9'!D13&gt;0,'Раздел 9'!K13&gt;0),0,1),0)</f>
        <v>0</v>
      </c>
    </row>
    <row r="1636" spans="1:8" ht="12.75">
      <c r="A1636" s="98" t="s">
        <v>15</v>
      </c>
      <c s="36">
        <v>9</v>
      </c>
      <c s="36">
        <v>232</v>
      </c>
      <c r="E1636" s="36" t="s">
        <v>3438</v>
      </c>
      <c r="H1636" s="36">
        <f>IF('Раздел 9'!D14&gt;0,IF(AND('Раздел 9'!D14&gt;0,'Раздел 9'!K14&gt;0),0,1),0)</f>
        <v>0</v>
      </c>
    </row>
    <row r="1637" spans="1:8" ht="12.75">
      <c r="A1637" s="98" t="s">
        <v>15</v>
      </c>
      <c s="36">
        <v>9</v>
      </c>
      <c s="36">
        <v>233</v>
      </c>
      <c r="E1637" s="36" t="s">
        <v>3439</v>
      </c>
      <c r="H1637" s="36">
        <f>IF('Раздел 9'!D15&gt;0,IF(AND('Раздел 9'!D15&gt;0,'Раздел 9'!K15&gt;0),0,1),0)</f>
        <v>0</v>
      </c>
    </row>
    <row r="1638" spans="1:8" ht="12.75">
      <c r="A1638" s="98" t="s">
        <v>15</v>
      </c>
      <c s="36">
        <v>9</v>
      </c>
      <c s="36">
        <v>234</v>
      </c>
      <c r="E1638" s="36" t="s">
        <v>3440</v>
      </c>
      <c r="H1638" s="36">
        <f>IF('Раздел 9'!D16&gt;0,IF(AND('Раздел 9'!D16&gt;0,'Раздел 9'!K16&gt;0),0,1),0)</f>
        <v>0</v>
      </c>
    </row>
    <row r="1639" spans="1:8" ht="12.75">
      <c r="A1639" s="98" t="s">
        <v>15</v>
      </c>
      <c s="36">
        <v>9</v>
      </c>
      <c s="36">
        <v>235</v>
      </c>
      <c r="E1639" s="36" t="s">
        <v>3441</v>
      </c>
      <c r="H1639" s="36">
        <f>IF('Раздел 9'!D17&gt;0,IF(AND('Раздел 9'!D17&gt;0,'Раздел 9'!K17&gt;0),0,1),0)</f>
        <v>0</v>
      </c>
    </row>
    <row r="1640" spans="1:8" ht="12.75">
      <c r="A1640" s="98" t="s">
        <v>15</v>
      </c>
      <c s="36">
        <v>9</v>
      </c>
      <c s="36">
        <v>236</v>
      </c>
      <c r="E1640" s="36" t="s">
        <v>3442</v>
      </c>
      <c r="H1640" s="36">
        <f>IF('Раздел 9'!D18&gt;0,IF(AND('Раздел 9'!D18&gt;0,'Раздел 9'!K18&gt;0),0,1),0)</f>
        <v>0</v>
      </c>
    </row>
    <row r="1641" spans="1:8" ht="12.75">
      <c r="A1641" s="98" t="s">
        <v>15</v>
      </c>
      <c s="36">
        <v>9</v>
      </c>
      <c s="36">
        <v>237</v>
      </c>
      <c r="E1641" s="36" t="s">
        <v>3443</v>
      </c>
      <c r="H1641" s="36">
        <f>IF('Раздел 9'!D19&gt;0,IF(AND('Раздел 9'!D19&gt;0,'Раздел 9'!K19&gt;0),0,1),0)</f>
        <v>0</v>
      </c>
    </row>
    <row r="1642" spans="1:8" ht="12.75">
      <c r="A1642" s="98" t="s">
        <v>15</v>
      </c>
      <c s="36">
        <v>9</v>
      </c>
      <c s="36">
        <v>238</v>
      </c>
      <c r="E1642" s="36" t="s">
        <v>3444</v>
      </c>
      <c r="H1642" s="36">
        <f>IF('Раздел 9'!D20&gt;0,IF(AND('Раздел 9'!D20&gt;0,'Раздел 9'!K20&gt;0),0,1),0)</f>
        <v>0</v>
      </c>
    </row>
    <row r="1643" spans="1:8" ht="12.75">
      <c r="A1643" s="98" t="s">
        <v>15</v>
      </c>
      <c s="36">
        <v>9</v>
      </c>
      <c s="36">
        <v>239</v>
      </c>
      <c r="E1643" s="36" t="s">
        <v>3445</v>
      </c>
      <c r="H1643" s="36">
        <f>IF('Раздел 9'!D21&gt;0,IF(AND('Раздел 9'!D21&gt;0,'Раздел 9'!K21&gt;0),0,1),0)</f>
        <v>0</v>
      </c>
    </row>
    <row r="1644" spans="1:8" ht="12.75">
      <c r="A1644" s="98" t="s">
        <v>15</v>
      </c>
      <c s="36">
        <v>9</v>
      </c>
      <c s="36">
        <v>240</v>
      </c>
      <c r="E1644" s="36" t="s">
        <v>3446</v>
      </c>
      <c r="H1644" s="36">
        <f>IF('Раздел 9'!D22&gt;0,IF(AND('Раздел 9'!D22&gt;0,'Раздел 9'!K22&gt;0),0,1),0)</f>
        <v>0</v>
      </c>
    </row>
    <row r="1645" spans="1:8" ht="12.75">
      <c r="A1645" s="35" t="s">
        <v>15</v>
      </c>
      <c s="35">
        <v>10</v>
      </c>
      <c s="35">
        <v>0</v>
      </c>
      <c s="35"/>
      <c s="99" t="str">
        <f>CONCATENATE("Количество ошибок в разделе 10: ",H1645)</f>
        <v>Количество ошибок в разделе 10: 0</v>
      </c>
      <c s="35"/>
      <c s="35"/>
      <c s="99">
        <f>SUM(H1646:H1733)</f>
        <v>0</v>
      </c>
    </row>
    <row r="1646" spans="1:8" ht="12.75">
      <c r="A1646" s="98" t="s">
        <v>15</v>
      </c>
      <c s="36">
        <v>10</v>
      </c>
      <c s="36">
        <v>1</v>
      </c>
      <c r="E1646" s="36" t="s">
        <v>1137</v>
      </c>
      <c r="H1646" s="36">
        <f>IF('Раздел 10'!D7+'Раздел 10'!D8+'Раздел 10'!D9&lt;='Раздел 10'!D6,0,1)</f>
        <v>0</v>
      </c>
    </row>
    <row r="1647" spans="1:8" ht="12.75">
      <c r="A1647" s="98" t="s">
        <v>15</v>
      </c>
      <c s="36">
        <v>10</v>
      </c>
      <c s="36">
        <v>2</v>
      </c>
      <c r="E1647" s="36" t="s">
        <v>1138</v>
      </c>
      <c r="H1647" s="36">
        <f>IF('Раздел 10'!E7+'Раздел 10'!E8+'Раздел 10'!E9&lt;='Раздел 10'!E6,0,1)</f>
        <v>0</v>
      </c>
    </row>
    <row r="1648" spans="1:8" ht="12.75">
      <c r="A1648" s="98" t="s">
        <v>15</v>
      </c>
      <c s="36">
        <v>10</v>
      </c>
      <c s="36">
        <v>3</v>
      </c>
      <c r="E1648" s="36" t="s">
        <v>1139</v>
      </c>
      <c r="H1648" s="36">
        <f>IF('Раздел 10'!F7+'Раздел 10'!F8+'Раздел 10'!F9&lt;='Раздел 10'!F6,0,1)</f>
        <v>0</v>
      </c>
    </row>
    <row r="1649" spans="1:8" ht="12.75">
      <c r="A1649" s="98" t="s">
        <v>15</v>
      </c>
      <c s="36">
        <v>10</v>
      </c>
      <c s="36">
        <v>4</v>
      </c>
      <c r="E1649" s="36" t="s">
        <v>1140</v>
      </c>
      <c r="H1649" s="36">
        <f>IF('Раздел 10'!G7+'Раздел 10'!G8+'Раздел 10'!G9&lt;='Раздел 10'!G6,0,1)</f>
        <v>0</v>
      </c>
    </row>
    <row r="1650" spans="1:8" ht="12.75">
      <c r="A1650" s="98" t="s">
        <v>15</v>
      </c>
      <c s="36">
        <v>10</v>
      </c>
      <c s="36">
        <v>5</v>
      </c>
      <c r="E1650" s="36" t="s">
        <v>1141</v>
      </c>
      <c r="H1650" s="36">
        <f>IF('Раздел 10'!H7+'Раздел 10'!H8+'Раздел 10'!H9&lt;='Раздел 10'!H6,0,1)</f>
        <v>0</v>
      </c>
    </row>
    <row r="1651" spans="1:8" ht="12.75">
      <c r="A1651" s="98" t="s">
        <v>15</v>
      </c>
      <c s="36">
        <v>10</v>
      </c>
      <c s="36">
        <v>6</v>
      </c>
      <c r="E1651" s="36" t="s">
        <v>1142</v>
      </c>
      <c r="H1651" s="36">
        <f>IF('Раздел 10'!I7+'Раздел 10'!I8+'Раздел 10'!I9&lt;='Раздел 10'!I6,0,1)</f>
        <v>0</v>
      </c>
    </row>
    <row r="1652" spans="1:8" ht="12.75">
      <c r="A1652" s="98" t="s">
        <v>15</v>
      </c>
      <c s="36">
        <v>10</v>
      </c>
      <c s="36">
        <v>7</v>
      </c>
      <c r="E1652" s="36" t="s">
        <v>1143</v>
      </c>
      <c r="H1652" s="36">
        <f>IF('Раздел 10'!J7+'Раздел 10'!J8+'Раздел 10'!J9&lt;='Раздел 10'!J6,0,1)</f>
        <v>0</v>
      </c>
    </row>
    <row r="1653" spans="1:8" ht="12.75">
      <c r="A1653" s="98" t="s">
        <v>15</v>
      </c>
      <c s="36">
        <v>10</v>
      </c>
      <c s="36">
        <v>8</v>
      </c>
      <c r="E1653" s="36" t="s">
        <v>1144</v>
      </c>
      <c r="H1653" s="36">
        <f>IF('Раздел 10'!K7+'Раздел 10'!K8+'Раздел 10'!K9&lt;='Раздел 10'!K6,0,1)</f>
        <v>0</v>
      </c>
    </row>
    <row r="1654" spans="1:8" ht="12.75">
      <c r="A1654" s="98" t="s">
        <v>15</v>
      </c>
      <c s="36">
        <v>10</v>
      </c>
      <c s="36">
        <v>9</v>
      </c>
      <c r="E1654" s="36" t="s">
        <v>1145</v>
      </c>
      <c r="H1654" s="36">
        <f>IF('Раздел 10'!L7+'Раздел 10'!L8+'Раздел 10'!L9&lt;='Раздел 10'!L6,0,1)</f>
        <v>0</v>
      </c>
    </row>
    <row r="1655" spans="1:8" ht="12.75">
      <c r="A1655" s="98" t="s">
        <v>15</v>
      </c>
      <c s="36">
        <v>10</v>
      </c>
      <c s="36">
        <v>10</v>
      </c>
      <c r="E1655" s="36" t="s">
        <v>1146</v>
      </c>
      <c r="H1655" s="36">
        <f>IF('Раздел 10'!M7+'Раздел 10'!M8+'Раздел 10'!M9&lt;='Раздел 10'!M6,0,1)</f>
        <v>0</v>
      </c>
    </row>
    <row r="1656" spans="1:8" ht="12.75">
      <c r="A1656" s="98" t="s">
        <v>15</v>
      </c>
      <c s="36">
        <v>10</v>
      </c>
      <c s="36">
        <v>11</v>
      </c>
      <c r="E1656" s="36" t="s">
        <v>1147</v>
      </c>
      <c r="H1656" s="36">
        <f>IF('Раздел 10'!N7+'Раздел 10'!N8+'Раздел 10'!N9&lt;='Раздел 10'!N6,0,1)</f>
        <v>0</v>
      </c>
    </row>
    <row r="1657" spans="1:8" ht="12.75">
      <c r="A1657" s="98" t="s">
        <v>15</v>
      </c>
      <c s="36">
        <v>10</v>
      </c>
      <c s="36">
        <v>12</v>
      </c>
      <c r="E1657" s="36" t="s">
        <v>1148</v>
      </c>
      <c r="H1657" s="36">
        <f>IF('Раздел 10'!D24+'Раздел 10'!D25&lt;='Раздел 10'!D23,0,1)</f>
        <v>0</v>
      </c>
    </row>
    <row r="1658" spans="1:8" ht="12.75">
      <c r="A1658" s="98" t="s">
        <v>15</v>
      </c>
      <c s="36">
        <v>10</v>
      </c>
      <c s="36">
        <v>13</v>
      </c>
      <c r="E1658" s="36" t="s">
        <v>1149</v>
      </c>
      <c r="H1658" s="36">
        <f>IF('Раздел 10'!E24+'Раздел 10'!E25&lt;='Раздел 10'!E23,0,1)</f>
        <v>0</v>
      </c>
    </row>
    <row r="1659" spans="1:8" ht="12.75">
      <c r="A1659" s="98" t="s">
        <v>15</v>
      </c>
      <c s="36">
        <v>10</v>
      </c>
      <c s="36">
        <v>14</v>
      </c>
      <c r="E1659" s="36" t="s">
        <v>1150</v>
      </c>
      <c r="H1659" s="36">
        <f>IF('Раздел 10'!F24+'Раздел 10'!F25&lt;='Раздел 10'!F23,0,1)</f>
        <v>0</v>
      </c>
    </row>
    <row r="1660" spans="1:8" ht="12.75">
      <c r="A1660" s="98" t="s">
        <v>15</v>
      </c>
      <c s="36">
        <v>10</v>
      </c>
      <c s="36">
        <v>15</v>
      </c>
      <c r="E1660" s="36" t="s">
        <v>1151</v>
      </c>
      <c r="H1660" s="36">
        <f>IF('Раздел 10'!G24+'Раздел 10'!G25&lt;='Раздел 10'!G23,0,1)</f>
        <v>0</v>
      </c>
    </row>
    <row r="1661" spans="1:8" ht="12.75">
      <c r="A1661" s="98" t="s">
        <v>15</v>
      </c>
      <c s="36">
        <v>10</v>
      </c>
      <c s="36">
        <v>16</v>
      </c>
      <c r="E1661" s="36" t="s">
        <v>1152</v>
      </c>
      <c r="H1661" s="36">
        <f>IF('Раздел 10'!H24+'Раздел 10'!H25&lt;='Раздел 10'!H23,0,1)</f>
        <v>0</v>
      </c>
    </row>
    <row r="1662" spans="1:8" ht="12.75">
      <c r="A1662" s="98" t="s">
        <v>15</v>
      </c>
      <c s="36">
        <v>10</v>
      </c>
      <c s="36">
        <v>17</v>
      </c>
      <c r="E1662" s="36" t="s">
        <v>1153</v>
      </c>
      <c r="H1662" s="36">
        <f>IF('Раздел 10'!I24+'Раздел 10'!I25&lt;='Раздел 10'!I23,0,1)</f>
        <v>0</v>
      </c>
    </row>
    <row r="1663" spans="1:8" ht="12.75">
      <c r="A1663" s="98" t="s">
        <v>15</v>
      </c>
      <c s="36">
        <v>10</v>
      </c>
      <c s="36">
        <v>18</v>
      </c>
      <c r="E1663" s="36" t="s">
        <v>1154</v>
      </c>
      <c r="H1663" s="36">
        <f>IF('Раздел 10'!J24+'Раздел 10'!J25&lt;='Раздел 10'!J23,0,1)</f>
        <v>0</v>
      </c>
    </row>
    <row r="1664" spans="1:8" ht="12.75">
      <c r="A1664" s="98" t="s">
        <v>15</v>
      </c>
      <c s="36">
        <v>10</v>
      </c>
      <c s="36">
        <v>19</v>
      </c>
      <c r="E1664" s="36" t="s">
        <v>1155</v>
      </c>
      <c r="H1664" s="36">
        <f>IF('Раздел 10'!K24+'Раздел 10'!K25&lt;='Раздел 10'!K23,0,1)</f>
        <v>0</v>
      </c>
    </row>
    <row r="1665" spans="1:8" ht="12.75">
      <c r="A1665" s="98" t="s">
        <v>15</v>
      </c>
      <c s="36">
        <v>10</v>
      </c>
      <c s="36">
        <v>20</v>
      </c>
      <c r="E1665" s="36" t="s">
        <v>1156</v>
      </c>
      <c r="H1665" s="36">
        <f>IF('Раздел 10'!L24+'Раздел 10'!L25&lt;='Раздел 10'!L23,0,1)</f>
        <v>0</v>
      </c>
    </row>
    <row r="1666" spans="1:8" ht="12.75">
      <c r="A1666" s="98" t="s">
        <v>15</v>
      </c>
      <c s="36">
        <v>10</v>
      </c>
      <c s="36">
        <v>21</v>
      </c>
      <c r="E1666" s="36" t="s">
        <v>1157</v>
      </c>
      <c r="H1666" s="36">
        <f>IF('Раздел 10'!M24+'Раздел 10'!M25&lt;='Раздел 10'!M23,0,1)</f>
        <v>0</v>
      </c>
    </row>
    <row r="1667" spans="1:8" ht="12.75">
      <c r="A1667" s="98" t="s">
        <v>15</v>
      </c>
      <c s="36">
        <v>10</v>
      </c>
      <c s="36">
        <v>22</v>
      </c>
      <c r="E1667" s="36" t="s">
        <v>1158</v>
      </c>
      <c r="H1667" s="36">
        <f>IF('Раздел 10'!N24+'Раздел 10'!N25&lt;='Раздел 10'!N23,0,1)</f>
        <v>0</v>
      </c>
    </row>
    <row r="1668" spans="1:8" ht="12.75">
      <c r="A1668" s="98" t="s">
        <v>15</v>
      </c>
      <c s="36">
        <v>10</v>
      </c>
      <c s="36">
        <v>23</v>
      </c>
      <c r="E1668" s="36" t="s">
        <v>1301</v>
      </c>
      <c r="H1668" s="36">
        <f>IF('Раздел 10'!D5='Раздел 11'!D5,0,1)</f>
        <v>0</v>
      </c>
    </row>
    <row r="1669" spans="1:8" ht="12.75">
      <c r="A1669" s="98" t="s">
        <v>15</v>
      </c>
      <c s="36">
        <v>10</v>
      </c>
      <c s="36">
        <v>24</v>
      </c>
      <c r="E1669" s="36" t="s">
        <v>1302</v>
      </c>
      <c r="H1669" s="36">
        <f>IF('Раздел 10'!D6='Раздел 11'!D6,0,1)</f>
        <v>0</v>
      </c>
    </row>
    <row r="1670" spans="1:8" ht="12.75">
      <c r="A1670" s="98" t="s">
        <v>15</v>
      </c>
      <c s="36">
        <v>10</v>
      </c>
      <c s="36">
        <v>25</v>
      </c>
      <c r="E1670" s="36" t="s">
        <v>1303</v>
      </c>
      <c r="H1670" s="36">
        <f>IF('Раздел 10'!D7='Раздел 11'!D7,0,1)</f>
        <v>0</v>
      </c>
    </row>
    <row r="1671" spans="1:8" ht="12.75">
      <c r="A1671" s="98" t="s">
        <v>15</v>
      </c>
      <c s="36">
        <v>10</v>
      </c>
      <c s="36">
        <v>26</v>
      </c>
      <c r="E1671" s="36" t="s">
        <v>1304</v>
      </c>
      <c r="H1671" s="36">
        <f>IF('Раздел 10'!D8='Раздел 11'!D8,0,1)</f>
        <v>0</v>
      </c>
    </row>
    <row r="1672" spans="1:8" ht="12.75">
      <c r="A1672" s="98" t="s">
        <v>15</v>
      </c>
      <c s="36">
        <v>10</v>
      </c>
      <c s="36">
        <v>27</v>
      </c>
      <c r="E1672" s="36" t="s">
        <v>1305</v>
      </c>
      <c r="H1672" s="36">
        <f>IF('Раздел 10'!D9='Раздел 11'!D9,0,1)</f>
        <v>0</v>
      </c>
    </row>
    <row r="1673" spans="1:8" ht="12.75">
      <c r="A1673" s="98" t="s">
        <v>15</v>
      </c>
      <c s="36">
        <v>10</v>
      </c>
      <c s="36">
        <v>28</v>
      </c>
      <c r="E1673" s="36" t="s">
        <v>1306</v>
      </c>
      <c r="H1673" s="36">
        <f>IF('Раздел 10'!D10='Раздел 11'!D10,0,1)</f>
        <v>0</v>
      </c>
    </row>
    <row r="1674" spans="1:8" ht="12.75">
      <c r="A1674" s="98" t="s">
        <v>15</v>
      </c>
      <c s="36">
        <v>10</v>
      </c>
      <c s="36">
        <v>29</v>
      </c>
      <c r="E1674" s="36" t="s">
        <v>1307</v>
      </c>
      <c r="H1674" s="36">
        <f>IF('Раздел 10'!D11='Раздел 11'!D11,0,1)</f>
        <v>0</v>
      </c>
    </row>
    <row r="1675" spans="1:8" ht="12.75">
      <c r="A1675" s="98" t="s">
        <v>15</v>
      </c>
      <c s="36">
        <v>10</v>
      </c>
      <c s="36">
        <v>30</v>
      </c>
      <c r="E1675" s="36" t="s">
        <v>1308</v>
      </c>
      <c r="H1675" s="36">
        <f>IF('Раздел 10'!D12='Раздел 11'!D12,0,1)</f>
        <v>0</v>
      </c>
    </row>
    <row r="1676" spans="1:8" ht="12.75">
      <c r="A1676" s="98" t="s">
        <v>15</v>
      </c>
      <c s="36">
        <v>10</v>
      </c>
      <c s="36">
        <v>31</v>
      </c>
      <c r="E1676" s="36" t="s">
        <v>1309</v>
      </c>
      <c r="H1676" s="36">
        <f>IF('Раздел 10'!D13='Раздел 11'!D13,0,1)</f>
        <v>0</v>
      </c>
    </row>
    <row r="1677" spans="1:8" ht="12.75">
      <c r="A1677" s="98" t="s">
        <v>15</v>
      </c>
      <c s="36">
        <v>10</v>
      </c>
      <c s="36">
        <v>32</v>
      </c>
      <c r="E1677" s="36" t="s">
        <v>1310</v>
      </c>
      <c r="H1677" s="36">
        <f>IF('Раздел 10'!D14='Раздел 11'!D14,0,1)</f>
        <v>0</v>
      </c>
    </row>
    <row r="1678" spans="1:8" ht="12.75">
      <c r="A1678" s="98" t="s">
        <v>15</v>
      </c>
      <c s="36">
        <v>10</v>
      </c>
      <c s="36">
        <v>33</v>
      </c>
      <c r="E1678" s="36" t="s">
        <v>1311</v>
      </c>
      <c r="H1678" s="36">
        <f>IF('Раздел 10'!D15='Раздел 11'!D15,0,1)</f>
        <v>0</v>
      </c>
    </row>
    <row r="1679" spans="1:8" ht="12.75">
      <c r="A1679" s="98" t="s">
        <v>15</v>
      </c>
      <c s="36">
        <v>10</v>
      </c>
      <c s="36">
        <v>34</v>
      </c>
      <c r="E1679" s="36" t="s">
        <v>1312</v>
      </c>
      <c r="H1679" s="36">
        <f>IF('Раздел 10'!D16='Раздел 11'!D16,0,1)</f>
        <v>0</v>
      </c>
    </row>
    <row r="1680" spans="1:8" ht="12.75">
      <c r="A1680" s="98" t="s">
        <v>15</v>
      </c>
      <c s="36">
        <v>10</v>
      </c>
      <c s="36">
        <v>35</v>
      </c>
      <c r="E1680" s="36" t="s">
        <v>1313</v>
      </c>
      <c r="H1680" s="36">
        <f>IF('Раздел 10'!D17='Раздел 11'!D17,0,1)</f>
        <v>0</v>
      </c>
    </row>
    <row r="1681" spans="1:8" ht="12.75">
      <c r="A1681" s="98" t="s">
        <v>15</v>
      </c>
      <c s="36">
        <v>10</v>
      </c>
      <c s="36">
        <v>36</v>
      </c>
      <c r="E1681" s="36" t="s">
        <v>1314</v>
      </c>
      <c r="H1681" s="36">
        <f>IF('Раздел 10'!D18='Раздел 11'!D18,0,1)</f>
        <v>0</v>
      </c>
    </row>
    <row r="1682" spans="1:8" ht="12.75">
      <c r="A1682" s="98" t="s">
        <v>15</v>
      </c>
      <c s="36">
        <v>10</v>
      </c>
      <c s="36">
        <v>37</v>
      </c>
      <c r="E1682" s="36" t="s">
        <v>1315</v>
      </c>
      <c r="H1682" s="36">
        <f>IF('Раздел 10'!D19='Раздел 11'!D19,0,1)</f>
        <v>0</v>
      </c>
    </row>
    <row r="1683" spans="1:8" ht="12.75">
      <c r="A1683" s="98" t="s">
        <v>15</v>
      </c>
      <c s="36">
        <v>10</v>
      </c>
      <c s="36">
        <v>38</v>
      </c>
      <c r="E1683" s="36" t="s">
        <v>1316</v>
      </c>
      <c r="H1683" s="36">
        <f>IF('Раздел 10'!D20='Раздел 11'!D20,0,1)</f>
        <v>0</v>
      </c>
    </row>
    <row r="1684" spans="1:8" ht="12.75">
      <c r="A1684" s="98" t="s">
        <v>15</v>
      </c>
      <c s="36">
        <v>10</v>
      </c>
      <c s="36">
        <v>39</v>
      </c>
      <c r="E1684" s="36" t="s">
        <v>1317</v>
      </c>
      <c r="H1684" s="36">
        <f>IF('Раздел 10'!D21='Раздел 11'!D21,0,1)</f>
        <v>0</v>
      </c>
    </row>
    <row r="1685" spans="1:8" ht="12.75">
      <c r="A1685" s="98" t="s">
        <v>15</v>
      </c>
      <c s="36">
        <v>10</v>
      </c>
      <c s="36">
        <v>40</v>
      </c>
      <c r="E1685" s="36" t="s">
        <v>1318</v>
      </c>
      <c r="H1685" s="36">
        <f>IF('Раздел 10'!D22='Раздел 11'!D22,0,1)</f>
        <v>0</v>
      </c>
    </row>
    <row r="1686" spans="1:8" ht="12.75">
      <c r="A1686" s="98" t="s">
        <v>15</v>
      </c>
      <c s="36">
        <v>10</v>
      </c>
      <c s="36">
        <v>41</v>
      </c>
      <c r="E1686" s="36" t="s">
        <v>1319</v>
      </c>
      <c r="H1686" s="36">
        <f>IF('Раздел 10'!D23='Раздел 11'!D23,0,1)</f>
        <v>0</v>
      </c>
    </row>
    <row r="1687" spans="1:8" ht="12.75">
      <c r="A1687" s="98" t="s">
        <v>15</v>
      </c>
      <c s="36">
        <v>10</v>
      </c>
      <c s="36">
        <v>42</v>
      </c>
      <c r="E1687" s="36" t="s">
        <v>1320</v>
      </c>
      <c r="H1687" s="36">
        <f>IF('Раздел 10'!D24='Раздел 11'!D24,0,1)</f>
        <v>0</v>
      </c>
    </row>
    <row r="1688" spans="1:8" ht="12.75">
      <c r="A1688" s="98" t="s">
        <v>15</v>
      </c>
      <c s="36">
        <v>10</v>
      </c>
      <c s="36">
        <v>43</v>
      </c>
      <c r="E1688" s="36" t="s">
        <v>1321</v>
      </c>
      <c r="H1688" s="36">
        <f>IF('Раздел 10'!D25='Раздел 11'!D25,0,1)</f>
        <v>0</v>
      </c>
    </row>
    <row r="1689" spans="1:8" ht="12.75">
      <c r="A1689" s="98" t="s">
        <v>15</v>
      </c>
      <c s="36">
        <v>10</v>
      </c>
      <c s="36">
        <v>44</v>
      </c>
      <c r="E1689" s="36" t="s">
        <v>1322</v>
      </c>
      <c r="H1689" s="36">
        <f>IF('Раздел 10'!D26='Раздел 11'!D26,0,1)</f>
        <v>0</v>
      </c>
    </row>
    <row r="1690" spans="1:8" ht="12.75">
      <c r="A1690" s="98" t="s">
        <v>15</v>
      </c>
      <c s="36">
        <v>10</v>
      </c>
      <c s="36">
        <v>45</v>
      </c>
      <c r="E1690" s="36" t="s">
        <v>3363</v>
      </c>
      <c r="H1690" s="36">
        <f>IF('Раздел 10'!D5='Раздел 8'!M6,0,1)</f>
        <v>0</v>
      </c>
    </row>
    <row r="1691" spans="1:8" ht="12.75">
      <c r="A1691" s="98" t="s">
        <v>15</v>
      </c>
      <c s="36">
        <v>10</v>
      </c>
      <c s="36">
        <v>46</v>
      </c>
      <c r="E1691" s="36" t="s">
        <v>3364</v>
      </c>
      <c r="H1691" s="36">
        <f>IF('Раздел 10'!D6='Раздел 8'!M7,0,1)</f>
        <v>0</v>
      </c>
    </row>
    <row r="1692" spans="1:8" ht="12.75">
      <c r="A1692" s="98" t="s">
        <v>15</v>
      </c>
      <c s="36">
        <v>10</v>
      </c>
      <c s="36">
        <v>47</v>
      </c>
      <c r="E1692" s="36" t="s">
        <v>3365</v>
      </c>
      <c r="H1692" s="36">
        <f>IF('Раздел 10'!D7='Раздел 8'!M8,0,1)</f>
        <v>0</v>
      </c>
    </row>
    <row r="1693" spans="1:8" ht="12.75">
      <c r="A1693" s="98" t="s">
        <v>15</v>
      </c>
      <c s="36">
        <v>10</v>
      </c>
      <c s="36">
        <v>48</v>
      </c>
      <c r="E1693" s="36" t="s">
        <v>3366</v>
      </c>
      <c r="H1693" s="36">
        <f>IF('Раздел 10'!D8='Раздел 8'!M9,0,1)</f>
        <v>0</v>
      </c>
    </row>
    <row r="1694" spans="1:8" ht="12.75">
      <c r="A1694" s="98" t="s">
        <v>15</v>
      </c>
      <c s="36">
        <v>10</v>
      </c>
      <c s="36">
        <v>49</v>
      </c>
      <c r="E1694" s="36" t="s">
        <v>3367</v>
      </c>
      <c r="H1694" s="36">
        <f>IF('Раздел 10'!D9='Раздел 8'!M10,0,1)</f>
        <v>0</v>
      </c>
    </row>
    <row r="1695" spans="1:8" ht="12.75">
      <c r="A1695" s="98" t="s">
        <v>15</v>
      </c>
      <c s="36">
        <v>10</v>
      </c>
      <c s="36">
        <v>50</v>
      </c>
      <c r="E1695" s="36" t="s">
        <v>3368</v>
      </c>
      <c r="H1695" s="36">
        <f>IF('Раздел 10'!D10='Раздел 8'!M11,0,1)</f>
        <v>0</v>
      </c>
    </row>
    <row r="1696" spans="1:8" ht="12.75">
      <c r="A1696" s="98" t="s">
        <v>15</v>
      </c>
      <c s="36">
        <v>10</v>
      </c>
      <c s="36">
        <v>51</v>
      </c>
      <c r="E1696" s="36" t="s">
        <v>3369</v>
      </c>
      <c r="H1696" s="36">
        <f>IF('Раздел 10'!D11='Раздел 8'!M12,0,1)</f>
        <v>0</v>
      </c>
    </row>
    <row r="1697" spans="1:8" ht="12.75">
      <c r="A1697" s="98" t="s">
        <v>15</v>
      </c>
      <c s="36">
        <v>10</v>
      </c>
      <c s="36">
        <v>52</v>
      </c>
      <c r="E1697" s="36" t="s">
        <v>3370</v>
      </c>
      <c r="H1697" s="36">
        <f>IF('Раздел 10'!D12='Раздел 8'!M13,0,1)</f>
        <v>0</v>
      </c>
    </row>
    <row r="1698" spans="1:8" ht="12.75">
      <c r="A1698" s="98" t="s">
        <v>15</v>
      </c>
      <c s="36">
        <v>10</v>
      </c>
      <c s="36">
        <v>53</v>
      </c>
      <c r="E1698" s="36" t="s">
        <v>3371</v>
      </c>
      <c r="H1698" s="36">
        <f>IF('Раздел 10'!D13='Раздел 8'!M14,0,1)</f>
        <v>0</v>
      </c>
    </row>
    <row r="1699" spans="1:8" ht="12.75">
      <c r="A1699" s="98" t="s">
        <v>15</v>
      </c>
      <c s="36">
        <v>10</v>
      </c>
      <c s="36">
        <v>54</v>
      </c>
      <c r="E1699" s="36" t="s">
        <v>3372</v>
      </c>
      <c r="H1699" s="36">
        <f>IF('Раздел 10'!D14='Раздел 8'!M15,0,1)</f>
        <v>0</v>
      </c>
    </row>
    <row r="1700" spans="1:8" ht="12.75">
      <c r="A1700" s="98" t="s">
        <v>15</v>
      </c>
      <c s="36">
        <v>10</v>
      </c>
      <c s="36">
        <v>55</v>
      </c>
      <c r="E1700" s="36" t="s">
        <v>3373</v>
      </c>
      <c r="H1700" s="36">
        <f>IF('Раздел 10'!D15='Раздел 8'!M16,0,1)</f>
        <v>0</v>
      </c>
    </row>
    <row r="1701" spans="1:8" ht="12.75">
      <c r="A1701" s="98" t="s">
        <v>15</v>
      </c>
      <c s="36">
        <v>10</v>
      </c>
      <c s="36">
        <v>56</v>
      </c>
      <c r="E1701" s="36" t="s">
        <v>3374</v>
      </c>
      <c r="H1701" s="36">
        <f>IF('Раздел 10'!D16='Раздел 8'!M17,0,1)</f>
        <v>0</v>
      </c>
    </row>
    <row r="1702" spans="1:8" ht="12.75">
      <c r="A1702" s="98" t="s">
        <v>15</v>
      </c>
      <c s="36">
        <v>10</v>
      </c>
      <c s="36">
        <v>57</v>
      </c>
      <c r="E1702" s="36" t="s">
        <v>3375</v>
      </c>
      <c r="H1702" s="36">
        <f>IF('Раздел 10'!D17='Раздел 8'!M18,0,1)</f>
        <v>0</v>
      </c>
    </row>
    <row r="1703" spans="1:8" ht="12.75">
      <c r="A1703" s="98" t="s">
        <v>15</v>
      </c>
      <c s="36">
        <v>10</v>
      </c>
      <c s="36">
        <v>58</v>
      </c>
      <c r="E1703" s="36" t="s">
        <v>3376</v>
      </c>
      <c r="H1703" s="36">
        <f>IF('Раздел 10'!D18='Раздел 8'!M19,0,1)</f>
        <v>0</v>
      </c>
    </row>
    <row r="1704" spans="1:8" ht="12.75">
      <c r="A1704" s="98" t="s">
        <v>15</v>
      </c>
      <c s="36">
        <v>10</v>
      </c>
      <c s="36">
        <v>59</v>
      </c>
      <c r="E1704" s="36" t="s">
        <v>3377</v>
      </c>
      <c r="H1704" s="36">
        <f>IF('Раздел 10'!D19='Раздел 8'!M20,0,1)</f>
        <v>0</v>
      </c>
    </row>
    <row r="1705" spans="1:8" ht="12.75">
      <c r="A1705" s="98" t="s">
        <v>15</v>
      </c>
      <c s="36">
        <v>10</v>
      </c>
      <c s="36">
        <v>60</v>
      </c>
      <c r="E1705" s="36" t="s">
        <v>3378</v>
      </c>
      <c r="H1705" s="36">
        <f>IF('Раздел 10'!D20='Раздел 8'!M21,0,1)</f>
        <v>0</v>
      </c>
    </row>
    <row r="1706" spans="1:8" ht="12.75">
      <c r="A1706" s="98" t="s">
        <v>15</v>
      </c>
      <c s="36">
        <v>10</v>
      </c>
      <c s="36">
        <v>61</v>
      </c>
      <c r="E1706" s="36" t="s">
        <v>3379</v>
      </c>
      <c r="H1706" s="36">
        <f>IF('Раздел 10'!D21='Раздел 8'!M22,0,1)</f>
        <v>0</v>
      </c>
    </row>
    <row r="1707" spans="1:8" ht="12.75">
      <c r="A1707" s="98" t="s">
        <v>15</v>
      </c>
      <c s="36">
        <v>10</v>
      </c>
      <c s="36">
        <v>62</v>
      </c>
      <c r="E1707" s="36" t="s">
        <v>3380</v>
      </c>
      <c r="H1707" s="36">
        <f>IF('Раздел 10'!D22='Раздел 8'!M23,0,1)</f>
        <v>0</v>
      </c>
    </row>
    <row r="1708" spans="1:8" ht="12.75">
      <c r="A1708" s="98" t="s">
        <v>15</v>
      </c>
      <c s="36">
        <v>10</v>
      </c>
      <c s="36">
        <v>63</v>
      </c>
      <c r="E1708" s="36" t="s">
        <v>3381</v>
      </c>
      <c r="H1708" s="36">
        <f>IF('Раздел 10'!D23='Раздел 8'!M24,0,1)</f>
        <v>0</v>
      </c>
    </row>
    <row r="1709" spans="1:8" ht="12.75">
      <c r="A1709" s="98" t="s">
        <v>15</v>
      </c>
      <c s="36">
        <v>10</v>
      </c>
      <c s="36">
        <v>64</v>
      </c>
      <c r="E1709" s="36" t="s">
        <v>3382</v>
      </c>
      <c r="H1709" s="36">
        <f>IF('Раздел 10'!D24='Раздел 8'!M25,0,1)</f>
        <v>0</v>
      </c>
    </row>
    <row r="1710" spans="1:8" ht="12.75">
      <c r="A1710" s="98" t="s">
        <v>15</v>
      </c>
      <c s="36">
        <v>10</v>
      </c>
      <c s="36">
        <v>65</v>
      </c>
      <c r="E1710" s="36" t="s">
        <v>3383</v>
      </c>
      <c r="H1710" s="36">
        <f>IF('Раздел 10'!D25='Раздел 8'!M26,0,1)</f>
        <v>0</v>
      </c>
    </row>
    <row r="1711" spans="1:8" ht="12.75">
      <c r="A1711" s="98" t="s">
        <v>15</v>
      </c>
      <c s="36">
        <v>10</v>
      </c>
      <c s="36">
        <v>66</v>
      </c>
      <c r="E1711" s="36" t="s">
        <v>3384</v>
      </c>
      <c r="H1711" s="36">
        <f>IF('Раздел 10'!D26='Раздел 8'!M27,0,1)</f>
        <v>0</v>
      </c>
    </row>
    <row r="1712" spans="1:8" ht="12.75">
      <c r="A1712" s="98" t="s">
        <v>15</v>
      </c>
      <c s="36">
        <v>10</v>
      </c>
      <c s="36">
        <v>67</v>
      </c>
      <c r="E1712" s="36" t="s">
        <v>3385</v>
      </c>
      <c r="H1712" s="36">
        <f>IF('Раздел 10'!D5='Раздел 9'!D5,0,1)</f>
        <v>0</v>
      </c>
    </row>
    <row r="1713" spans="1:8" ht="12.75">
      <c r="A1713" s="98" t="s">
        <v>15</v>
      </c>
      <c s="36">
        <v>10</v>
      </c>
      <c s="36">
        <v>68</v>
      </c>
      <c r="E1713" s="36" t="s">
        <v>3386</v>
      </c>
      <c r="H1713" s="36">
        <f>IF('Раздел 10'!D6='Раздел 9'!D6,0,1)</f>
        <v>0</v>
      </c>
    </row>
    <row r="1714" spans="1:8" ht="12.75">
      <c r="A1714" s="98" t="s">
        <v>15</v>
      </c>
      <c s="36">
        <v>10</v>
      </c>
      <c s="36">
        <v>69</v>
      </c>
      <c r="E1714" s="36" t="s">
        <v>3387</v>
      </c>
      <c r="H1714" s="36">
        <f>IF('Раздел 10'!D7='Раздел 9'!D7,0,1)</f>
        <v>0</v>
      </c>
    </row>
    <row r="1715" spans="1:8" ht="12.75">
      <c r="A1715" s="98" t="s">
        <v>15</v>
      </c>
      <c s="36">
        <v>10</v>
      </c>
      <c s="36">
        <v>70</v>
      </c>
      <c r="E1715" s="36" t="s">
        <v>3388</v>
      </c>
      <c r="H1715" s="36">
        <f>IF('Раздел 10'!D8='Раздел 9'!D8,0,1)</f>
        <v>0</v>
      </c>
    </row>
    <row r="1716" spans="1:8" ht="12.75">
      <c r="A1716" s="98" t="s">
        <v>15</v>
      </c>
      <c s="36">
        <v>10</v>
      </c>
      <c s="36">
        <v>71</v>
      </c>
      <c r="E1716" s="36" t="s">
        <v>3389</v>
      </c>
      <c r="H1716" s="36">
        <f>IF('Раздел 10'!D9='Раздел 9'!D9,0,1)</f>
        <v>0</v>
      </c>
    </row>
    <row r="1717" spans="1:8" ht="12.75">
      <c r="A1717" s="98" t="s">
        <v>15</v>
      </c>
      <c s="36">
        <v>10</v>
      </c>
      <c s="36">
        <v>72</v>
      </c>
      <c r="E1717" s="36" t="s">
        <v>3390</v>
      </c>
      <c r="H1717" s="36">
        <f>IF('Раздел 10'!D10='Раздел 9'!D10,0,1)</f>
        <v>0</v>
      </c>
    </row>
    <row r="1718" spans="1:8" ht="12.75">
      <c r="A1718" s="98" t="s">
        <v>15</v>
      </c>
      <c s="36">
        <v>10</v>
      </c>
      <c s="36">
        <v>73</v>
      </c>
      <c r="E1718" s="36" t="s">
        <v>3391</v>
      </c>
      <c r="H1718" s="36">
        <f>IF('Раздел 10'!D11='Раздел 9'!D11,0,1)</f>
        <v>0</v>
      </c>
    </row>
    <row r="1719" spans="1:8" ht="12.75">
      <c r="A1719" s="98" t="s">
        <v>15</v>
      </c>
      <c s="36">
        <v>10</v>
      </c>
      <c s="36">
        <v>74</v>
      </c>
      <c r="E1719" s="36" t="s">
        <v>3392</v>
      </c>
      <c r="H1719" s="36">
        <f>IF('Раздел 10'!D12='Раздел 9'!D12,0,1)</f>
        <v>0</v>
      </c>
    </row>
    <row r="1720" spans="1:8" ht="12.75">
      <c r="A1720" s="98" t="s">
        <v>15</v>
      </c>
      <c s="36">
        <v>10</v>
      </c>
      <c s="36">
        <v>75</v>
      </c>
      <c r="E1720" s="36" t="s">
        <v>3393</v>
      </c>
      <c r="H1720" s="36">
        <f>IF('Раздел 10'!D13='Раздел 9'!D13,0,1)</f>
        <v>0</v>
      </c>
    </row>
    <row r="1721" spans="1:8" ht="12.75">
      <c r="A1721" s="98" t="s">
        <v>15</v>
      </c>
      <c s="36">
        <v>10</v>
      </c>
      <c s="36">
        <v>76</v>
      </c>
      <c r="E1721" s="36" t="s">
        <v>3394</v>
      </c>
      <c r="H1721" s="36">
        <f>IF('Раздел 10'!D14='Раздел 9'!D14,0,1)</f>
        <v>0</v>
      </c>
    </row>
    <row r="1722" spans="1:8" ht="12.75">
      <c r="A1722" s="98" t="s">
        <v>15</v>
      </c>
      <c s="36">
        <v>10</v>
      </c>
      <c s="36">
        <v>77</v>
      </c>
      <c r="E1722" s="36" t="s">
        <v>3395</v>
      </c>
      <c r="H1722" s="36">
        <f>IF('Раздел 10'!D15='Раздел 9'!D15,0,1)</f>
        <v>0</v>
      </c>
    </row>
    <row r="1723" spans="1:8" ht="12.75">
      <c r="A1723" s="98" t="s">
        <v>15</v>
      </c>
      <c s="36">
        <v>10</v>
      </c>
      <c s="36">
        <v>78</v>
      </c>
      <c r="E1723" s="36" t="s">
        <v>3396</v>
      </c>
      <c r="H1723" s="36">
        <f>IF('Раздел 10'!D16='Раздел 9'!D16,0,1)</f>
        <v>0</v>
      </c>
    </row>
    <row r="1724" spans="1:8" ht="12.75">
      <c r="A1724" s="98" t="s">
        <v>15</v>
      </c>
      <c s="36">
        <v>10</v>
      </c>
      <c s="36">
        <v>79</v>
      </c>
      <c r="E1724" s="36" t="s">
        <v>3397</v>
      </c>
      <c r="H1724" s="36">
        <f>IF('Раздел 10'!D17='Раздел 9'!D17,0,1)</f>
        <v>0</v>
      </c>
    </row>
    <row r="1725" spans="1:8" ht="12.75">
      <c r="A1725" s="98" t="s">
        <v>15</v>
      </c>
      <c s="36">
        <v>10</v>
      </c>
      <c s="36">
        <v>80</v>
      </c>
      <c r="E1725" s="36" t="s">
        <v>3398</v>
      </c>
      <c r="H1725" s="36">
        <f>IF('Раздел 10'!D18='Раздел 9'!D18,0,1)</f>
        <v>0</v>
      </c>
    </row>
    <row r="1726" spans="1:8" ht="12.75">
      <c r="A1726" s="98" t="s">
        <v>15</v>
      </c>
      <c s="36">
        <v>10</v>
      </c>
      <c s="36">
        <v>81</v>
      </c>
      <c r="E1726" s="36" t="s">
        <v>3399</v>
      </c>
      <c r="H1726" s="36">
        <f>IF('Раздел 10'!D19='Раздел 9'!D19,0,1)</f>
        <v>0</v>
      </c>
    </row>
    <row r="1727" spans="1:8" ht="12.75">
      <c r="A1727" s="98" t="s">
        <v>15</v>
      </c>
      <c s="36">
        <v>10</v>
      </c>
      <c s="36">
        <v>82</v>
      </c>
      <c r="E1727" s="36" t="s">
        <v>3400</v>
      </c>
      <c r="H1727" s="36">
        <f>IF('Раздел 10'!D20='Раздел 9'!D20,0,1)</f>
        <v>0</v>
      </c>
    </row>
    <row r="1728" spans="1:8" ht="12.75">
      <c r="A1728" s="98" t="s">
        <v>15</v>
      </c>
      <c s="36">
        <v>10</v>
      </c>
      <c s="36">
        <v>83</v>
      </c>
      <c r="E1728" s="36" t="s">
        <v>3401</v>
      </c>
      <c r="H1728" s="36">
        <f>IF('Раздел 10'!D21='Раздел 9'!D21,0,1)</f>
        <v>0</v>
      </c>
    </row>
    <row r="1729" spans="1:8" ht="12.75">
      <c r="A1729" s="98" t="s">
        <v>15</v>
      </c>
      <c s="36">
        <v>10</v>
      </c>
      <c s="36">
        <v>84</v>
      </c>
      <c r="E1729" s="36" t="s">
        <v>3402</v>
      </c>
      <c r="H1729" s="36">
        <f>IF('Раздел 10'!D22='Раздел 9'!D22,0,1)</f>
        <v>0</v>
      </c>
    </row>
    <row r="1730" spans="1:8" ht="12.75">
      <c r="A1730" s="98" t="s">
        <v>15</v>
      </c>
      <c s="36">
        <v>10</v>
      </c>
      <c s="36">
        <v>85</v>
      </c>
      <c r="E1730" s="36" t="s">
        <v>3403</v>
      </c>
      <c r="H1730" s="36">
        <f>IF('Раздел 10'!D23='Раздел 9'!D23,0,1)</f>
        <v>0</v>
      </c>
    </row>
    <row r="1731" spans="1:8" ht="12.75">
      <c r="A1731" s="98" t="s">
        <v>15</v>
      </c>
      <c s="36">
        <v>10</v>
      </c>
      <c s="36">
        <v>86</v>
      </c>
      <c r="E1731" s="36" t="s">
        <v>3404</v>
      </c>
      <c r="H1731" s="36">
        <f>IF('Раздел 10'!D24='Раздел 9'!D24,0,1)</f>
        <v>0</v>
      </c>
    </row>
    <row r="1732" spans="1:8" ht="12.75">
      <c r="A1732" s="98" t="s">
        <v>15</v>
      </c>
      <c s="36">
        <v>10</v>
      </c>
      <c s="36">
        <v>87</v>
      </c>
      <c r="E1732" s="36" t="s">
        <v>3405</v>
      </c>
      <c r="H1732" s="36">
        <f>IF('Раздел 10'!D25='Раздел 9'!D25,0,1)</f>
        <v>0</v>
      </c>
    </row>
    <row r="1733" spans="1:8" ht="12.75">
      <c r="A1733" s="98" t="s">
        <v>15</v>
      </c>
      <c s="36">
        <v>10</v>
      </c>
      <c s="36">
        <v>88</v>
      </c>
      <c r="E1733" s="36" t="s">
        <v>3406</v>
      </c>
      <c r="H1733" s="36">
        <f>IF('Раздел 10'!D26='Раздел 9'!D26,0,1)</f>
        <v>0</v>
      </c>
    </row>
    <row r="1734" spans="1:8" ht="12.75">
      <c r="A1734" s="35" t="s">
        <v>15</v>
      </c>
      <c s="35">
        <v>11</v>
      </c>
      <c s="35">
        <v>0</v>
      </c>
      <c s="35"/>
      <c s="99" t="str">
        <f>CONCATENATE("Количество ошибок в разделе 11: ",H1734)</f>
        <v>Количество ошибок в разделе 11: 0</v>
      </c>
      <c s="35"/>
      <c s="35"/>
      <c s="99">
        <f>SUM(H1735:H1940)</f>
        <v>0</v>
      </c>
    </row>
    <row r="1735" spans="1:8" ht="12.75">
      <c r="A1735" s="98" t="s">
        <v>15</v>
      </c>
      <c s="36">
        <v>11</v>
      </c>
      <c s="36">
        <v>1</v>
      </c>
      <c r="E1735" s="36" t="s">
        <v>1085</v>
      </c>
      <c r="H1735" s="36">
        <f>IF('Раздел 11'!D5='Раздел 10'!D5,0,1)</f>
        <v>0</v>
      </c>
    </row>
    <row r="1736" spans="1:8" ht="12.75">
      <c r="A1736" s="98" t="s">
        <v>15</v>
      </c>
      <c s="36">
        <v>11</v>
      </c>
      <c s="36">
        <v>2</v>
      </c>
      <c r="E1736" s="36" t="s">
        <v>1086</v>
      </c>
      <c r="H1736" s="36">
        <f>IF('Раздел 11'!D5='Раздел 9'!D5,0,1)</f>
        <v>0</v>
      </c>
    </row>
    <row r="1737" spans="1:8" ht="12.75">
      <c r="A1737" s="98" t="s">
        <v>15</v>
      </c>
      <c s="36">
        <v>11</v>
      </c>
      <c s="36">
        <v>3</v>
      </c>
      <c r="E1737" s="36" t="s">
        <v>1087</v>
      </c>
      <c r="H1737" s="36">
        <f>IF('Раздел 11'!D7+'Раздел 11'!D8+'Раздел 11'!D9&lt;='Раздел 11'!D6,0,1)</f>
        <v>0</v>
      </c>
    </row>
    <row r="1738" spans="1:8" ht="12.75">
      <c r="A1738" s="98" t="s">
        <v>15</v>
      </c>
      <c s="36">
        <v>11</v>
      </c>
      <c s="36">
        <v>4</v>
      </c>
      <c r="E1738" s="36" t="s">
        <v>1088</v>
      </c>
      <c r="H1738" s="36">
        <f>IF('Раздел 11'!E7+'Раздел 11'!E8+'Раздел 11'!E9&lt;='Раздел 11'!E6,0,1)</f>
        <v>0</v>
      </c>
    </row>
    <row r="1739" spans="1:8" ht="12.75">
      <c r="A1739" s="98" t="s">
        <v>15</v>
      </c>
      <c s="36">
        <v>11</v>
      </c>
      <c s="36">
        <v>5</v>
      </c>
      <c r="E1739" s="36" t="s">
        <v>1089</v>
      </c>
      <c r="H1739" s="36">
        <f>IF('Раздел 11'!F7+'Раздел 11'!F8+'Раздел 11'!F9&lt;='Раздел 11'!F6,0,1)</f>
        <v>0</v>
      </c>
    </row>
    <row r="1740" spans="1:8" ht="12.75">
      <c r="A1740" s="98" t="s">
        <v>15</v>
      </c>
      <c s="36">
        <v>11</v>
      </c>
      <c s="36">
        <v>6</v>
      </c>
      <c r="E1740" s="36" t="s">
        <v>1090</v>
      </c>
      <c r="H1740" s="36">
        <f>IF('Раздел 11'!G7+'Раздел 11'!G8+'Раздел 11'!G9&lt;='Раздел 11'!G6,0,1)</f>
        <v>0</v>
      </c>
    </row>
    <row r="1741" spans="1:8" ht="12.75">
      <c r="A1741" s="98" t="s">
        <v>15</v>
      </c>
      <c s="36">
        <v>11</v>
      </c>
      <c s="36">
        <v>7</v>
      </c>
      <c r="E1741" s="36" t="s">
        <v>1091</v>
      </c>
      <c r="H1741" s="36">
        <f>IF('Раздел 11'!H7+'Раздел 11'!H8+'Раздел 11'!H9&lt;='Раздел 11'!H6,0,1)</f>
        <v>0</v>
      </c>
    </row>
    <row r="1742" spans="1:8" ht="12.75">
      <c r="A1742" s="98" t="s">
        <v>15</v>
      </c>
      <c s="36">
        <v>11</v>
      </c>
      <c s="36">
        <v>8</v>
      </c>
      <c r="E1742" s="36" t="s">
        <v>1092</v>
      </c>
      <c r="H1742" s="36">
        <f>IF('Раздел 11'!I7+'Раздел 11'!I8+'Раздел 11'!I9&lt;='Раздел 11'!I6,0,1)</f>
        <v>0</v>
      </c>
    </row>
    <row r="1743" spans="1:8" ht="12.75">
      <c r="A1743" s="98" t="s">
        <v>15</v>
      </c>
      <c s="36">
        <v>11</v>
      </c>
      <c s="36">
        <v>9</v>
      </c>
      <c r="E1743" s="36" t="s">
        <v>1093</v>
      </c>
      <c r="H1743" s="36">
        <f>IF('Раздел 11'!J7+'Раздел 11'!J8+'Раздел 11'!J9&lt;='Раздел 11'!J6,0,1)</f>
        <v>0</v>
      </c>
    </row>
    <row r="1744" spans="1:8" ht="12.75">
      <c r="A1744" s="98" t="s">
        <v>15</v>
      </c>
      <c s="36">
        <v>11</v>
      </c>
      <c s="36">
        <v>10</v>
      </c>
      <c r="E1744" s="36" t="s">
        <v>1094</v>
      </c>
      <c r="H1744" s="36">
        <f>IF('Раздел 11'!K7+'Раздел 11'!K8+'Раздел 11'!K9&lt;='Раздел 11'!K6,0,1)</f>
        <v>0</v>
      </c>
    </row>
    <row r="1745" spans="1:8" ht="12.75">
      <c r="A1745" s="98" t="s">
        <v>15</v>
      </c>
      <c s="36">
        <v>11</v>
      </c>
      <c s="36">
        <v>11</v>
      </c>
      <c r="E1745" s="36" t="s">
        <v>1095</v>
      </c>
      <c r="H1745" s="36">
        <f>IF('Раздел 11'!L7+'Раздел 11'!L8+'Раздел 11'!L9&lt;='Раздел 11'!L6,0,1)</f>
        <v>0</v>
      </c>
    </row>
    <row r="1746" spans="1:8" ht="12.75">
      <c r="A1746" s="98" t="s">
        <v>15</v>
      </c>
      <c s="36">
        <v>11</v>
      </c>
      <c s="36">
        <v>12</v>
      </c>
      <c r="E1746" s="36" t="s">
        <v>1096</v>
      </c>
      <c r="H1746" s="36">
        <f>IF('Раздел 11'!M7+'Раздел 11'!M8+'Раздел 11'!M9&lt;='Раздел 11'!M6,0,1)</f>
        <v>0</v>
      </c>
    </row>
    <row r="1747" spans="1:8" ht="12.75">
      <c r="A1747" s="98" t="s">
        <v>15</v>
      </c>
      <c s="36">
        <v>11</v>
      </c>
      <c s="36">
        <v>13</v>
      </c>
      <c r="E1747" s="36" t="s">
        <v>1097</v>
      </c>
      <c r="H1747" s="36">
        <f>IF('Раздел 11'!N7+'Раздел 11'!N8+'Раздел 11'!N9&lt;='Раздел 11'!N6,0,1)</f>
        <v>0</v>
      </c>
    </row>
    <row r="1748" spans="1:8" ht="12.75">
      <c r="A1748" s="98" t="s">
        <v>15</v>
      </c>
      <c s="36">
        <v>11</v>
      </c>
      <c s="36">
        <v>14</v>
      </c>
      <c r="E1748" s="36" t="s">
        <v>1098</v>
      </c>
      <c r="H1748" s="36">
        <f>IF('Раздел 11'!O7+'Раздел 11'!O8+'Раздел 11'!O9&lt;='Раздел 11'!O6,0,1)</f>
        <v>0</v>
      </c>
    </row>
    <row r="1749" spans="1:8" ht="12.75">
      <c r="A1749" s="98" t="s">
        <v>15</v>
      </c>
      <c s="36">
        <v>11</v>
      </c>
      <c s="36">
        <v>15</v>
      </c>
      <c r="E1749" s="36" t="s">
        <v>1099</v>
      </c>
      <c r="H1749" s="36">
        <f>IF('Раздел 11'!P7+'Раздел 11'!P8+'Раздел 11'!P9&lt;='Раздел 11'!P6,0,1)</f>
        <v>0</v>
      </c>
    </row>
    <row r="1750" spans="1:8" ht="12.75">
      <c r="A1750" s="98" t="s">
        <v>15</v>
      </c>
      <c s="36">
        <v>11</v>
      </c>
      <c s="36">
        <v>16</v>
      </c>
      <c r="E1750" s="36" t="s">
        <v>1100</v>
      </c>
      <c r="H1750" s="36">
        <f>IF('Раздел 11'!Q7+'Раздел 11'!Q8+'Раздел 11'!Q9&lt;='Раздел 11'!Q6,0,1)</f>
        <v>0</v>
      </c>
    </row>
    <row r="1751" spans="1:8" ht="12.75">
      <c r="A1751" s="98" t="s">
        <v>15</v>
      </c>
      <c s="36">
        <v>11</v>
      </c>
      <c s="36">
        <v>17</v>
      </c>
      <c r="E1751" s="36" t="s">
        <v>1101</v>
      </c>
      <c r="H1751" s="36">
        <f>IF('Раздел 11'!D24+'Раздел 11'!D25&lt;='Раздел 11'!D23,0,1)</f>
        <v>0</v>
      </c>
    </row>
    <row r="1752" spans="1:8" ht="12.75">
      <c r="A1752" s="98" t="s">
        <v>15</v>
      </c>
      <c s="36">
        <v>11</v>
      </c>
      <c s="36">
        <v>18</v>
      </c>
      <c r="E1752" s="36" t="s">
        <v>1102</v>
      </c>
      <c r="H1752" s="36">
        <f>IF('Раздел 11'!E24+'Раздел 11'!E25&lt;='Раздел 11'!E23,0,1)</f>
        <v>0</v>
      </c>
    </row>
    <row r="1753" spans="1:8" ht="12.75">
      <c r="A1753" s="98" t="s">
        <v>15</v>
      </c>
      <c s="36">
        <v>11</v>
      </c>
      <c s="36">
        <v>19</v>
      </c>
      <c r="E1753" s="36" t="s">
        <v>1103</v>
      </c>
      <c r="H1753" s="36">
        <f>IF('Раздел 11'!F24+'Раздел 11'!F25&lt;='Раздел 11'!F23,0,1)</f>
        <v>0</v>
      </c>
    </row>
    <row r="1754" spans="1:8" ht="12.75">
      <c r="A1754" s="98" t="s">
        <v>15</v>
      </c>
      <c s="36">
        <v>11</v>
      </c>
      <c s="36">
        <v>20</v>
      </c>
      <c r="E1754" s="36" t="s">
        <v>1104</v>
      </c>
      <c r="H1754" s="36">
        <f>IF('Раздел 11'!G24+'Раздел 11'!G25&lt;='Раздел 11'!G23,0,1)</f>
        <v>0</v>
      </c>
    </row>
    <row r="1755" spans="1:8" ht="12.75">
      <c r="A1755" s="98" t="s">
        <v>15</v>
      </c>
      <c s="36">
        <v>11</v>
      </c>
      <c s="36">
        <v>21</v>
      </c>
      <c r="E1755" s="36" t="s">
        <v>1105</v>
      </c>
      <c r="H1755" s="36">
        <f>IF('Раздел 11'!H24+'Раздел 11'!H25&lt;='Раздел 11'!H23,0,1)</f>
        <v>0</v>
      </c>
    </row>
    <row r="1756" spans="1:8" ht="12.75">
      <c r="A1756" s="98" t="s">
        <v>15</v>
      </c>
      <c s="36">
        <v>11</v>
      </c>
      <c s="36">
        <v>22</v>
      </c>
      <c r="E1756" s="36" t="s">
        <v>1106</v>
      </c>
      <c r="H1756" s="36">
        <f>IF('Раздел 11'!I24+'Раздел 11'!I25&lt;='Раздел 11'!I23,0,1)</f>
        <v>0</v>
      </c>
    </row>
    <row r="1757" spans="1:8" ht="12.75">
      <c r="A1757" s="98" t="s">
        <v>15</v>
      </c>
      <c s="36">
        <v>11</v>
      </c>
      <c s="36">
        <v>23</v>
      </c>
      <c r="E1757" s="36" t="s">
        <v>1107</v>
      </c>
      <c r="H1757" s="36">
        <f>IF('Раздел 11'!J24+'Раздел 11'!J25&lt;='Раздел 11'!J23,0,1)</f>
        <v>0</v>
      </c>
    </row>
    <row r="1758" spans="1:8" ht="12.75">
      <c r="A1758" s="98" t="s">
        <v>15</v>
      </c>
      <c s="36">
        <v>11</v>
      </c>
      <c s="36">
        <v>24</v>
      </c>
      <c r="E1758" s="36" t="s">
        <v>1108</v>
      </c>
      <c r="H1758" s="36">
        <f>IF('Раздел 11'!K24+'Раздел 11'!K25&lt;='Раздел 11'!K23,0,1)</f>
        <v>0</v>
      </c>
    </row>
    <row r="1759" spans="1:8" ht="12.75">
      <c r="A1759" s="98" t="s">
        <v>15</v>
      </c>
      <c s="36">
        <v>11</v>
      </c>
      <c s="36">
        <v>25</v>
      </c>
      <c r="E1759" s="36" t="s">
        <v>1109</v>
      </c>
      <c r="H1759" s="36">
        <f>IF('Раздел 11'!L24+'Раздел 11'!L25&lt;='Раздел 11'!L23,0,1)</f>
        <v>0</v>
      </c>
    </row>
    <row r="1760" spans="1:8" ht="12.75">
      <c r="A1760" s="98" t="s">
        <v>15</v>
      </c>
      <c s="36">
        <v>11</v>
      </c>
      <c s="36">
        <v>26</v>
      </c>
      <c r="E1760" s="36" t="s">
        <v>1110</v>
      </c>
      <c r="H1760" s="36">
        <f>IF('Раздел 11'!M24+'Раздел 11'!M25&lt;='Раздел 11'!M23,0,1)</f>
        <v>0</v>
      </c>
    </row>
    <row r="1761" spans="1:8" ht="12.75">
      <c r="A1761" s="98" t="s">
        <v>15</v>
      </c>
      <c s="36">
        <v>11</v>
      </c>
      <c s="36">
        <v>27</v>
      </c>
      <c r="E1761" s="36" t="s">
        <v>1111</v>
      </c>
      <c r="H1761" s="36">
        <f>IF('Раздел 11'!N24+'Раздел 11'!N25&lt;='Раздел 11'!N23,0,1)</f>
        <v>0</v>
      </c>
    </row>
    <row r="1762" spans="1:8" ht="12.75">
      <c r="A1762" s="98" t="s">
        <v>15</v>
      </c>
      <c s="36">
        <v>11</v>
      </c>
      <c s="36">
        <v>28</v>
      </c>
      <c r="E1762" s="36" t="s">
        <v>1112</v>
      </c>
      <c r="H1762" s="36">
        <f>IF('Раздел 11'!O24+'Раздел 11'!O25&lt;='Раздел 11'!O23,0,1)</f>
        <v>0</v>
      </c>
    </row>
    <row r="1763" spans="1:8" ht="12.75">
      <c r="A1763" s="98" t="s">
        <v>15</v>
      </c>
      <c s="36">
        <v>11</v>
      </c>
      <c s="36">
        <v>29</v>
      </c>
      <c r="E1763" s="36" t="s">
        <v>1113</v>
      </c>
      <c r="H1763" s="36">
        <f>IF('Раздел 11'!P24+'Раздел 11'!P25&lt;='Раздел 11'!P23,0,1)</f>
        <v>0</v>
      </c>
    </row>
    <row r="1764" spans="1:8" ht="12.75">
      <c r="A1764" s="98" t="s">
        <v>15</v>
      </c>
      <c s="36">
        <v>11</v>
      </c>
      <c s="36">
        <v>30</v>
      </c>
      <c r="E1764" s="36" t="s">
        <v>1114</v>
      </c>
      <c r="H1764" s="36">
        <f>IF('Раздел 11'!Q24+'Раздел 11'!Q25&lt;='Раздел 11'!Q23,0,1)</f>
        <v>0</v>
      </c>
    </row>
    <row r="1765" spans="1:8" ht="12.75">
      <c r="A1765" s="98" t="s">
        <v>15</v>
      </c>
      <c s="36">
        <v>11</v>
      </c>
      <c s="36">
        <v>31</v>
      </c>
      <c r="E1765" s="36" t="s">
        <v>1115</v>
      </c>
      <c r="H1765" s="36">
        <f>IF('Раздел 11'!K5&lt;='Раздел 11'!D5,0,1)</f>
        <v>0</v>
      </c>
    </row>
    <row r="1766" spans="1:8" ht="12.75">
      <c r="A1766" s="98" t="s">
        <v>15</v>
      </c>
      <c s="36">
        <v>11</v>
      </c>
      <c s="36">
        <v>32</v>
      </c>
      <c r="E1766" s="36" t="s">
        <v>1116</v>
      </c>
      <c r="H1766" s="36">
        <f>IF('Раздел 11'!K6&lt;='Раздел 11'!D6,0,1)</f>
        <v>0</v>
      </c>
    </row>
    <row r="1767" spans="1:8" ht="12.75">
      <c r="A1767" s="98" t="s">
        <v>15</v>
      </c>
      <c s="36">
        <v>11</v>
      </c>
      <c s="36">
        <v>33</v>
      </c>
      <c r="E1767" s="36" t="s">
        <v>1117</v>
      </c>
      <c r="H1767" s="36">
        <f>IF('Раздел 11'!K7&lt;='Раздел 11'!D7,0,1)</f>
        <v>0</v>
      </c>
    </row>
    <row r="1768" spans="1:8" ht="12.75">
      <c r="A1768" s="98" t="s">
        <v>15</v>
      </c>
      <c s="36">
        <v>11</v>
      </c>
      <c s="36">
        <v>34</v>
      </c>
      <c r="E1768" s="36" t="s">
        <v>1118</v>
      </c>
      <c r="H1768" s="36">
        <f>IF('Раздел 11'!K8&lt;='Раздел 11'!D8,0,1)</f>
        <v>0</v>
      </c>
    </row>
    <row r="1769" spans="1:8" ht="12.75">
      <c r="A1769" s="98" t="s">
        <v>15</v>
      </c>
      <c s="36">
        <v>11</v>
      </c>
      <c s="36">
        <v>35</v>
      </c>
      <c r="E1769" s="36" t="s">
        <v>1119</v>
      </c>
      <c r="H1769" s="36">
        <f>IF('Раздел 11'!K9&lt;='Раздел 11'!D9,0,1)</f>
        <v>0</v>
      </c>
    </row>
    <row r="1770" spans="1:8" ht="12.75">
      <c r="A1770" s="98" t="s">
        <v>15</v>
      </c>
      <c s="36">
        <v>11</v>
      </c>
      <c s="36">
        <v>36</v>
      </c>
      <c r="E1770" s="36" t="s">
        <v>1120</v>
      </c>
      <c r="H1770" s="36">
        <f>IF('Раздел 11'!K10&lt;='Раздел 11'!D10,0,1)</f>
        <v>0</v>
      </c>
    </row>
    <row r="1771" spans="1:8" ht="12.75">
      <c r="A1771" s="98" t="s">
        <v>15</v>
      </c>
      <c s="36">
        <v>11</v>
      </c>
      <c s="36">
        <v>37</v>
      </c>
      <c r="E1771" s="36" t="s">
        <v>1121</v>
      </c>
      <c r="H1771" s="36">
        <f>IF('Раздел 11'!K11&lt;='Раздел 11'!D11,0,1)</f>
        <v>0</v>
      </c>
    </row>
    <row r="1772" spans="1:8" ht="12.75">
      <c r="A1772" s="98" t="s">
        <v>15</v>
      </c>
      <c s="36">
        <v>11</v>
      </c>
      <c s="36">
        <v>38</v>
      </c>
      <c r="E1772" s="36" t="s">
        <v>1122</v>
      </c>
      <c r="H1772" s="36">
        <f>IF('Раздел 11'!K12&lt;='Раздел 11'!D12,0,1)</f>
        <v>0</v>
      </c>
    </row>
    <row r="1773" spans="1:8" ht="12.75">
      <c r="A1773" s="98" t="s">
        <v>15</v>
      </c>
      <c s="36">
        <v>11</v>
      </c>
      <c s="36">
        <v>39</v>
      </c>
      <c r="E1773" s="36" t="s">
        <v>1123</v>
      </c>
      <c r="H1773" s="36">
        <f>IF('Раздел 11'!K13&lt;='Раздел 11'!D13,0,1)</f>
        <v>0</v>
      </c>
    </row>
    <row r="1774" spans="1:8" ht="12.75">
      <c r="A1774" s="98" t="s">
        <v>15</v>
      </c>
      <c s="36">
        <v>11</v>
      </c>
      <c s="36">
        <v>40</v>
      </c>
      <c r="E1774" s="36" t="s">
        <v>1124</v>
      </c>
      <c r="H1774" s="36">
        <f>IF('Раздел 11'!K14&lt;='Раздел 11'!D14,0,1)</f>
        <v>0</v>
      </c>
    </row>
    <row r="1775" spans="1:8" ht="12.75">
      <c r="A1775" s="98" t="s">
        <v>15</v>
      </c>
      <c s="36">
        <v>11</v>
      </c>
      <c s="36">
        <v>41</v>
      </c>
      <c r="E1775" s="36" t="s">
        <v>1125</v>
      </c>
      <c r="H1775" s="36">
        <f>IF('Раздел 11'!K15&lt;='Раздел 11'!D15,0,1)</f>
        <v>0</v>
      </c>
    </row>
    <row r="1776" spans="1:8" ht="12.75">
      <c r="A1776" s="98" t="s">
        <v>15</v>
      </c>
      <c s="36">
        <v>11</v>
      </c>
      <c s="36">
        <v>42</v>
      </c>
      <c r="E1776" s="36" t="s">
        <v>1126</v>
      </c>
      <c r="H1776" s="36">
        <f>IF('Раздел 11'!K16&lt;='Раздел 11'!D16,0,1)</f>
        <v>0</v>
      </c>
    </row>
    <row r="1777" spans="1:8" ht="12.75">
      <c r="A1777" s="98" t="s">
        <v>15</v>
      </c>
      <c s="36">
        <v>11</v>
      </c>
      <c s="36">
        <v>43</v>
      </c>
      <c r="E1777" s="36" t="s">
        <v>1127</v>
      </c>
      <c r="H1777" s="36">
        <f>IF('Раздел 11'!K17&lt;='Раздел 11'!D17,0,1)</f>
        <v>0</v>
      </c>
    </row>
    <row r="1778" spans="1:8" ht="12.75">
      <c r="A1778" s="98" t="s">
        <v>15</v>
      </c>
      <c s="36">
        <v>11</v>
      </c>
      <c s="36">
        <v>44</v>
      </c>
      <c r="E1778" s="36" t="s">
        <v>1128</v>
      </c>
      <c r="H1778" s="36">
        <f>IF('Раздел 11'!K18&lt;='Раздел 11'!D18,0,1)</f>
        <v>0</v>
      </c>
    </row>
    <row r="1779" spans="1:8" ht="12.75">
      <c r="A1779" s="98" t="s">
        <v>15</v>
      </c>
      <c s="36">
        <v>11</v>
      </c>
      <c s="36">
        <v>45</v>
      </c>
      <c r="E1779" s="36" t="s">
        <v>1129</v>
      </c>
      <c r="H1779" s="36">
        <f>IF('Раздел 11'!K19&lt;='Раздел 11'!D19,0,1)</f>
        <v>0</v>
      </c>
    </row>
    <row r="1780" spans="1:8" ht="12.75">
      <c r="A1780" s="98" t="s">
        <v>15</v>
      </c>
      <c s="36">
        <v>11</v>
      </c>
      <c s="36">
        <v>46</v>
      </c>
      <c r="E1780" s="36" t="s">
        <v>1130</v>
      </c>
      <c r="H1780" s="36">
        <f>IF('Раздел 11'!K20&lt;='Раздел 11'!D20,0,1)</f>
        <v>0</v>
      </c>
    </row>
    <row r="1781" spans="1:8" ht="12.75">
      <c r="A1781" s="98" t="s">
        <v>15</v>
      </c>
      <c s="36">
        <v>11</v>
      </c>
      <c s="36">
        <v>47</v>
      </c>
      <c r="E1781" s="36" t="s">
        <v>1131</v>
      </c>
      <c r="H1781" s="36">
        <f>IF('Раздел 11'!K21&lt;='Раздел 11'!D21,0,1)</f>
        <v>0</v>
      </c>
    </row>
    <row r="1782" spans="1:8" ht="12.75">
      <c r="A1782" s="98" t="s">
        <v>15</v>
      </c>
      <c s="36">
        <v>11</v>
      </c>
      <c s="36">
        <v>48</v>
      </c>
      <c r="E1782" s="36" t="s">
        <v>1132</v>
      </c>
      <c r="H1782" s="36">
        <f>IF('Раздел 11'!K22&lt;='Раздел 11'!D22,0,1)</f>
        <v>0</v>
      </c>
    </row>
    <row r="1783" spans="1:8" ht="12.75">
      <c r="A1783" s="98" t="s">
        <v>15</v>
      </c>
      <c s="36">
        <v>11</v>
      </c>
      <c s="36">
        <v>49</v>
      </c>
      <c r="E1783" s="36" t="s">
        <v>1133</v>
      </c>
      <c r="H1783" s="36">
        <f>IF('Раздел 11'!K23&lt;='Раздел 11'!D23,0,1)</f>
        <v>0</v>
      </c>
    </row>
    <row r="1784" spans="1:8" ht="12.75">
      <c r="A1784" s="98" t="s">
        <v>15</v>
      </c>
      <c s="36">
        <v>11</v>
      </c>
      <c s="36">
        <v>50</v>
      </c>
      <c r="E1784" s="36" t="s">
        <v>1134</v>
      </c>
      <c r="H1784" s="36">
        <f>IF('Раздел 11'!K24&lt;='Раздел 11'!D24,0,1)</f>
        <v>0</v>
      </c>
    </row>
    <row r="1785" spans="1:8" ht="12.75">
      <c r="A1785" s="98" t="s">
        <v>15</v>
      </c>
      <c s="36">
        <v>11</v>
      </c>
      <c s="36">
        <v>51</v>
      </c>
      <c r="E1785" s="36" t="s">
        <v>1135</v>
      </c>
      <c r="H1785" s="36">
        <f>IF('Раздел 11'!K25&lt;='Раздел 11'!D25,0,1)</f>
        <v>0</v>
      </c>
    </row>
    <row r="1786" spans="1:8" ht="12.75">
      <c r="A1786" s="98" t="s">
        <v>15</v>
      </c>
      <c s="36">
        <v>11</v>
      </c>
      <c s="36">
        <v>52</v>
      </c>
      <c r="E1786" s="36" t="s">
        <v>1136</v>
      </c>
      <c r="H1786" s="36">
        <f>IF('Раздел 11'!K26&lt;='Раздел 11'!D26,0,1)</f>
        <v>0</v>
      </c>
    </row>
    <row r="1787" spans="1:8" ht="12.75">
      <c r="A1787" s="98" t="s">
        <v>15</v>
      </c>
      <c s="36">
        <v>11</v>
      </c>
      <c s="36">
        <v>53</v>
      </c>
      <c r="E1787" s="36" t="s">
        <v>3407</v>
      </c>
      <c r="H1787" s="36">
        <f>IF('Раздел 11'!D5='Раздел 8'!M6,0,1)</f>
        <v>0</v>
      </c>
    </row>
    <row r="1788" spans="1:8" ht="12.75">
      <c r="A1788" s="98" t="s">
        <v>15</v>
      </c>
      <c s="36">
        <v>11</v>
      </c>
      <c s="36">
        <v>54</v>
      </c>
      <c r="E1788" s="36" t="s">
        <v>3408</v>
      </c>
      <c r="H1788" s="36">
        <f>IF('Раздел 11'!D6='Раздел 8'!M7,0,1)</f>
        <v>0</v>
      </c>
    </row>
    <row r="1789" spans="1:8" ht="12.75">
      <c r="A1789" s="98" t="s">
        <v>15</v>
      </c>
      <c s="36">
        <v>11</v>
      </c>
      <c s="36">
        <v>55</v>
      </c>
      <c r="E1789" s="36" t="s">
        <v>3409</v>
      </c>
      <c r="H1789" s="36">
        <f>IF('Раздел 11'!D7='Раздел 8'!M8,0,1)</f>
        <v>0</v>
      </c>
    </row>
    <row r="1790" spans="1:8" ht="12.75">
      <c r="A1790" s="98" t="s">
        <v>15</v>
      </c>
      <c s="36">
        <v>11</v>
      </c>
      <c s="36">
        <v>56</v>
      </c>
      <c r="E1790" s="36" t="s">
        <v>3410</v>
      </c>
      <c r="H1790" s="36">
        <f>IF('Раздел 11'!D8='Раздел 8'!M9,0,1)</f>
        <v>0</v>
      </c>
    </row>
    <row r="1791" spans="1:8" ht="12.75">
      <c r="A1791" s="98" t="s">
        <v>15</v>
      </c>
      <c s="36">
        <v>11</v>
      </c>
      <c s="36">
        <v>57</v>
      </c>
      <c r="E1791" s="36" t="s">
        <v>3411</v>
      </c>
      <c r="H1791" s="36">
        <f>IF('Раздел 11'!D9='Раздел 8'!M10,0,1)</f>
        <v>0</v>
      </c>
    </row>
    <row r="1792" spans="1:8" ht="12.75">
      <c r="A1792" s="98" t="s">
        <v>15</v>
      </c>
      <c s="36">
        <v>11</v>
      </c>
      <c s="36">
        <v>58</v>
      </c>
      <c r="E1792" s="36" t="s">
        <v>3412</v>
      </c>
      <c r="H1792" s="36">
        <f>IF('Раздел 11'!D10='Раздел 8'!M11,0,1)</f>
        <v>0</v>
      </c>
    </row>
    <row r="1793" spans="1:8" ht="12.75">
      <c r="A1793" s="98" t="s">
        <v>15</v>
      </c>
      <c s="36">
        <v>11</v>
      </c>
      <c s="36">
        <v>59</v>
      </c>
      <c r="E1793" s="36" t="s">
        <v>3413</v>
      </c>
      <c r="H1793" s="36">
        <f>IF('Раздел 11'!D11='Раздел 8'!M12,0,1)</f>
        <v>0</v>
      </c>
    </row>
    <row r="1794" spans="1:8" ht="12.75">
      <c r="A1794" s="98" t="s">
        <v>15</v>
      </c>
      <c s="36">
        <v>11</v>
      </c>
      <c s="36">
        <v>60</v>
      </c>
      <c r="E1794" s="36" t="s">
        <v>3414</v>
      </c>
      <c r="H1794" s="36">
        <f>IF('Раздел 11'!D12='Раздел 8'!M13,0,1)</f>
        <v>0</v>
      </c>
    </row>
    <row r="1795" spans="1:8" ht="12.75">
      <c r="A1795" s="98" t="s">
        <v>15</v>
      </c>
      <c s="36">
        <v>11</v>
      </c>
      <c s="36">
        <v>61</v>
      </c>
      <c r="E1795" s="36" t="s">
        <v>3415</v>
      </c>
      <c r="H1795" s="36">
        <f>IF('Раздел 11'!D13='Раздел 8'!M14,0,1)</f>
        <v>0</v>
      </c>
    </row>
    <row r="1796" spans="1:8" ht="12.75">
      <c r="A1796" s="98" t="s">
        <v>15</v>
      </c>
      <c s="36">
        <v>11</v>
      </c>
      <c s="36">
        <v>62</v>
      </c>
      <c r="E1796" s="36" t="s">
        <v>3416</v>
      </c>
      <c r="H1796" s="36">
        <f>IF('Раздел 11'!D14='Раздел 8'!M15,0,1)</f>
        <v>0</v>
      </c>
    </row>
    <row r="1797" spans="1:8" ht="12.75">
      <c r="A1797" s="98" t="s">
        <v>15</v>
      </c>
      <c s="36">
        <v>11</v>
      </c>
      <c s="36">
        <v>63</v>
      </c>
      <c r="E1797" s="36" t="s">
        <v>3417</v>
      </c>
      <c r="H1797" s="36">
        <f>IF('Раздел 11'!D15='Раздел 8'!M16,0,1)</f>
        <v>0</v>
      </c>
    </row>
    <row r="1798" spans="1:8" ht="12.75">
      <c r="A1798" s="98" t="s">
        <v>15</v>
      </c>
      <c s="36">
        <v>11</v>
      </c>
      <c s="36">
        <v>64</v>
      </c>
      <c r="E1798" s="36" t="s">
        <v>3418</v>
      </c>
      <c r="H1798" s="36">
        <f>IF('Раздел 11'!D16='Раздел 8'!M17,0,1)</f>
        <v>0</v>
      </c>
    </row>
    <row r="1799" spans="1:8" ht="12.75">
      <c r="A1799" s="98" t="s">
        <v>15</v>
      </c>
      <c s="36">
        <v>11</v>
      </c>
      <c s="36">
        <v>65</v>
      </c>
      <c r="E1799" s="36" t="s">
        <v>3419</v>
      </c>
      <c r="H1799" s="36">
        <f>IF('Раздел 11'!D17='Раздел 8'!M18,0,1)</f>
        <v>0</v>
      </c>
    </row>
    <row r="1800" spans="1:8" ht="12.75">
      <c r="A1800" s="98" t="s">
        <v>15</v>
      </c>
      <c s="36">
        <v>11</v>
      </c>
      <c s="36">
        <v>66</v>
      </c>
      <c r="E1800" s="36" t="s">
        <v>3420</v>
      </c>
      <c r="H1800" s="36">
        <f>IF('Раздел 11'!D18='Раздел 8'!M19,0,1)</f>
        <v>0</v>
      </c>
    </row>
    <row r="1801" spans="1:8" ht="12.75">
      <c r="A1801" s="98" t="s">
        <v>15</v>
      </c>
      <c s="36">
        <v>11</v>
      </c>
      <c s="36">
        <v>67</v>
      </c>
      <c r="E1801" s="36" t="s">
        <v>3421</v>
      </c>
      <c r="H1801" s="36">
        <f>IF('Раздел 11'!D19='Раздел 8'!M20,0,1)</f>
        <v>0</v>
      </c>
    </row>
    <row r="1802" spans="1:8" ht="12.75">
      <c r="A1802" s="98" t="s">
        <v>15</v>
      </c>
      <c s="36">
        <v>11</v>
      </c>
      <c s="36">
        <v>68</v>
      </c>
      <c r="E1802" s="36" t="s">
        <v>3422</v>
      </c>
      <c r="H1802" s="36">
        <f>IF('Раздел 11'!D20='Раздел 8'!M21,0,1)</f>
        <v>0</v>
      </c>
    </row>
    <row r="1803" spans="1:8" ht="12.75">
      <c r="A1803" s="98" t="s">
        <v>15</v>
      </c>
      <c s="36">
        <v>11</v>
      </c>
      <c s="36">
        <v>69</v>
      </c>
      <c r="E1803" s="36" t="s">
        <v>3423</v>
      </c>
      <c r="H1803" s="36">
        <f>IF('Раздел 11'!D21='Раздел 8'!M22,0,1)</f>
        <v>0</v>
      </c>
    </row>
    <row r="1804" spans="1:8" ht="12.75">
      <c r="A1804" s="98" t="s">
        <v>15</v>
      </c>
      <c s="36">
        <v>11</v>
      </c>
      <c s="36">
        <v>70</v>
      </c>
      <c r="E1804" s="36" t="s">
        <v>3424</v>
      </c>
      <c r="H1804" s="36">
        <f>IF('Раздел 11'!D22='Раздел 8'!M23,0,1)</f>
        <v>0</v>
      </c>
    </row>
    <row r="1805" spans="1:8" ht="12.75">
      <c r="A1805" s="98" t="s">
        <v>15</v>
      </c>
      <c s="36">
        <v>11</v>
      </c>
      <c s="36">
        <v>71</v>
      </c>
      <c r="E1805" s="36" t="s">
        <v>3425</v>
      </c>
      <c r="H1805" s="36">
        <f>IF('Раздел 11'!D23='Раздел 8'!M24,0,1)</f>
        <v>0</v>
      </c>
    </row>
    <row r="1806" spans="1:8" ht="12.75">
      <c r="A1806" s="98" t="s">
        <v>15</v>
      </c>
      <c s="36">
        <v>11</v>
      </c>
      <c s="36">
        <v>72</v>
      </c>
      <c r="E1806" s="36" t="s">
        <v>3426</v>
      </c>
      <c r="H1806" s="36">
        <f>IF('Раздел 11'!D24='Раздел 8'!M25,0,1)</f>
        <v>0</v>
      </c>
    </row>
    <row r="1807" spans="1:8" ht="12.75">
      <c r="A1807" s="98" t="s">
        <v>15</v>
      </c>
      <c s="36">
        <v>11</v>
      </c>
      <c s="36">
        <v>73</v>
      </c>
      <c r="E1807" s="36" t="s">
        <v>3427</v>
      </c>
      <c r="H1807" s="36">
        <f>IF('Раздел 11'!D25='Раздел 8'!M26,0,1)</f>
        <v>0</v>
      </c>
    </row>
    <row r="1808" spans="1:8" ht="12.75">
      <c r="A1808" s="98" t="s">
        <v>15</v>
      </c>
      <c s="36">
        <v>11</v>
      </c>
      <c s="36">
        <v>74</v>
      </c>
      <c r="E1808" s="36" t="s">
        <v>3428</v>
      </c>
      <c r="H1808" s="36">
        <f>IF('Раздел 11'!D26='Раздел 8'!M27,0,1)</f>
        <v>0</v>
      </c>
    </row>
    <row r="1809" spans="1:8" ht="12.75">
      <c r="A1809" s="98" t="s">
        <v>15</v>
      </c>
      <c s="36">
        <v>11</v>
      </c>
      <c s="36">
        <v>75</v>
      </c>
      <c r="E1809" s="36" t="s">
        <v>3447</v>
      </c>
      <c r="H1809" s="36">
        <f>IF('Раздел 11'!Q5&lt;='Раздел 11'!J5,0,1)</f>
        <v>0</v>
      </c>
    </row>
    <row r="1810" spans="1:8" ht="12.75">
      <c r="A1810" s="98" t="s">
        <v>15</v>
      </c>
      <c s="36">
        <v>11</v>
      </c>
      <c s="36">
        <v>76</v>
      </c>
      <c r="E1810" s="36" t="s">
        <v>3448</v>
      </c>
      <c r="H1810" s="36">
        <f>IF('Раздел 11'!Q6&lt;='Раздел 11'!J6,0,1)</f>
        <v>0</v>
      </c>
    </row>
    <row r="1811" spans="1:8" ht="12.75">
      <c r="A1811" s="98" t="s">
        <v>15</v>
      </c>
      <c s="36">
        <v>11</v>
      </c>
      <c s="36">
        <v>77</v>
      </c>
      <c r="E1811" s="36" t="s">
        <v>3449</v>
      </c>
      <c r="H1811" s="36">
        <f>IF('Раздел 11'!Q7&lt;='Раздел 11'!J7,0,1)</f>
        <v>0</v>
      </c>
    </row>
    <row r="1812" spans="1:8" ht="12.75">
      <c r="A1812" s="98" t="s">
        <v>15</v>
      </c>
      <c s="36">
        <v>11</v>
      </c>
      <c s="36">
        <v>78</v>
      </c>
      <c r="E1812" s="36" t="s">
        <v>3450</v>
      </c>
      <c r="H1812" s="36">
        <f>IF('Раздел 11'!Q8&lt;='Раздел 11'!J8,0,1)</f>
        <v>0</v>
      </c>
    </row>
    <row r="1813" spans="1:8" ht="12.75">
      <c r="A1813" s="98" t="s">
        <v>15</v>
      </c>
      <c s="36">
        <v>11</v>
      </c>
      <c s="36">
        <v>79</v>
      </c>
      <c r="E1813" s="36" t="s">
        <v>3451</v>
      </c>
      <c r="H1813" s="36">
        <f>IF('Раздел 11'!Q9&lt;='Раздел 11'!J9,0,1)</f>
        <v>0</v>
      </c>
    </row>
    <row r="1814" spans="1:8" ht="12.75">
      <c r="A1814" s="98" t="s">
        <v>15</v>
      </c>
      <c s="36">
        <v>11</v>
      </c>
      <c s="36">
        <v>80</v>
      </c>
      <c r="E1814" s="36" t="s">
        <v>3452</v>
      </c>
      <c r="H1814" s="36">
        <f>IF('Раздел 11'!Q10&lt;='Раздел 11'!J10,0,1)</f>
        <v>0</v>
      </c>
    </row>
    <row r="1815" spans="1:8" ht="12.75">
      <c r="A1815" s="98" t="s">
        <v>15</v>
      </c>
      <c s="36">
        <v>11</v>
      </c>
      <c s="36">
        <v>81</v>
      </c>
      <c r="E1815" s="36" t="s">
        <v>3453</v>
      </c>
      <c r="H1815" s="36">
        <f>IF('Раздел 11'!Q11&lt;='Раздел 11'!J11,0,1)</f>
        <v>0</v>
      </c>
    </row>
    <row r="1816" spans="1:8" ht="12.75">
      <c r="A1816" s="98" t="s">
        <v>15</v>
      </c>
      <c s="36">
        <v>11</v>
      </c>
      <c s="36">
        <v>82</v>
      </c>
      <c r="E1816" s="36" t="s">
        <v>3454</v>
      </c>
      <c r="H1816" s="36">
        <f>IF('Раздел 11'!Q12&lt;='Раздел 11'!J12,0,1)</f>
        <v>0</v>
      </c>
    </row>
    <row r="1817" spans="1:8" ht="12.75">
      <c r="A1817" s="98" t="s">
        <v>15</v>
      </c>
      <c s="36">
        <v>11</v>
      </c>
      <c s="36">
        <v>83</v>
      </c>
      <c r="E1817" s="36" t="s">
        <v>3455</v>
      </c>
      <c r="H1817" s="36">
        <f>IF('Раздел 11'!Q13&lt;='Раздел 11'!J13,0,1)</f>
        <v>0</v>
      </c>
    </row>
    <row r="1818" spans="1:8" ht="12.75">
      <c r="A1818" s="98" t="s">
        <v>15</v>
      </c>
      <c s="36">
        <v>11</v>
      </c>
      <c s="36">
        <v>84</v>
      </c>
      <c r="E1818" s="36" t="s">
        <v>3456</v>
      </c>
      <c r="H1818" s="36">
        <f>IF('Раздел 11'!Q14&lt;='Раздел 11'!J14,0,1)</f>
        <v>0</v>
      </c>
    </row>
    <row r="1819" spans="1:8" ht="12.75">
      <c r="A1819" s="98" t="s">
        <v>15</v>
      </c>
      <c s="36">
        <v>11</v>
      </c>
      <c s="36">
        <v>85</v>
      </c>
      <c r="E1819" s="36" t="s">
        <v>3457</v>
      </c>
      <c r="H1819" s="36">
        <f>IF('Раздел 11'!Q15&lt;='Раздел 11'!J15,0,1)</f>
        <v>0</v>
      </c>
    </row>
    <row r="1820" spans="1:8" ht="12.75">
      <c r="A1820" s="98" t="s">
        <v>15</v>
      </c>
      <c s="36">
        <v>11</v>
      </c>
      <c s="36">
        <v>86</v>
      </c>
      <c r="E1820" s="36" t="s">
        <v>3458</v>
      </c>
      <c r="H1820" s="36">
        <f>IF('Раздел 11'!Q16&lt;='Раздел 11'!J16,0,1)</f>
        <v>0</v>
      </c>
    </row>
    <row r="1821" spans="1:8" ht="12.75">
      <c r="A1821" s="98" t="s">
        <v>15</v>
      </c>
      <c s="36">
        <v>11</v>
      </c>
      <c s="36">
        <v>87</v>
      </c>
      <c r="E1821" s="36" t="s">
        <v>3459</v>
      </c>
      <c r="H1821" s="36">
        <f>IF('Раздел 11'!Q17&lt;='Раздел 11'!J17,0,1)</f>
        <v>0</v>
      </c>
    </row>
    <row r="1822" spans="1:8" ht="12.75">
      <c r="A1822" s="98" t="s">
        <v>15</v>
      </c>
      <c s="36">
        <v>11</v>
      </c>
      <c s="36">
        <v>88</v>
      </c>
      <c r="E1822" s="36" t="s">
        <v>3460</v>
      </c>
      <c r="H1822" s="36">
        <f>IF('Раздел 11'!Q18&lt;='Раздел 11'!J18,0,1)</f>
        <v>0</v>
      </c>
    </row>
    <row r="1823" spans="1:8" ht="12.75">
      <c r="A1823" s="98" t="s">
        <v>15</v>
      </c>
      <c s="36">
        <v>11</v>
      </c>
      <c s="36">
        <v>89</v>
      </c>
      <c r="E1823" s="36" t="s">
        <v>3461</v>
      </c>
      <c r="H1823" s="36">
        <f>IF('Раздел 11'!Q19&lt;='Раздел 11'!J19,0,1)</f>
        <v>0</v>
      </c>
    </row>
    <row r="1824" spans="1:8" ht="12.75">
      <c r="A1824" s="98" t="s">
        <v>15</v>
      </c>
      <c s="36">
        <v>11</v>
      </c>
      <c s="36">
        <v>90</v>
      </c>
      <c r="E1824" s="36" t="s">
        <v>3462</v>
      </c>
      <c r="H1824" s="36">
        <f>IF('Раздел 11'!Q20&lt;='Раздел 11'!J20,0,1)</f>
        <v>0</v>
      </c>
    </row>
    <row r="1825" spans="1:8" ht="12.75">
      <c r="A1825" s="98" t="s">
        <v>15</v>
      </c>
      <c s="36">
        <v>11</v>
      </c>
      <c s="36">
        <v>91</v>
      </c>
      <c r="E1825" s="36" t="s">
        <v>3463</v>
      </c>
      <c r="H1825" s="36">
        <f>IF('Раздел 11'!Q21&lt;='Раздел 11'!J21,0,1)</f>
        <v>0</v>
      </c>
    </row>
    <row r="1826" spans="1:8" ht="12.75">
      <c r="A1826" s="98" t="s">
        <v>15</v>
      </c>
      <c s="36">
        <v>11</v>
      </c>
      <c s="36">
        <v>92</v>
      </c>
      <c r="E1826" s="36" t="s">
        <v>3464</v>
      </c>
      <c r="H1826" s="36">
        <f>IF('Раздел 11'!Q22&lt;='Раздел 11'!J22,0,1)</f>
        <v>0</v>
      </c>
    </row>
    <row r="1827" spans="1:8" ht="12.75">
      <c r="A1827" s="98" t="s">
        <v>15</v>
      </c>
      <c s="36">
        <v>11</v>
      </c>
      <c s="36">
        <v>93</v>
      </c>
      <c r="E1827" s="36" t="s">
        <v>3465</v>
      </c>
      <c r="H1827" s="36">
        <f>IF('Раздел 11'!Q23&lt;='Раздел 11'!J23,0,1)</f>
        <v>0</v>
      </c>
    </row>
    <row r="1828" spans="1:8" ht="12.75">
      <c r="A1828" s="98" t="s">
        <v>15</v>
      </c>
      <c s="36">
        <v>11</v>
      </c>
      <c s="36">
        <v>94</v>
      </c>
      <c r="E1828" s="36" t="s">
        <v>3466</v>
      </c>
      <c r="H1828" s="36">
        <f>IF('Раздел 11'!Q24&lt;='Раздел 11'!J24,0,1)</f>
        <v>0</v>
      </c>
    </row>
    <row r="1829" spans="1:8" ht="12.75">
      <c r="A1829" s="98" t="s">
        <v>15</v>
      </c>
      <c s="36">
        <v>11</v>
      </c>
      <c s="36">
        <v>95</v>
      </c>
      <c r="E1829" s="36" t="s">
        <v>3467</v>
      </c>
      <c r="H1829" s="36">
        <f>IF('Раздел 11'!Q25&lt;='Раздел 11'!J25,0,1)</f>
        <v>0</v>
      </c>
    </row>
    <row r="1830" spans="1:8" ht="12.75">
      <c r="A1830" s="98" t="s">
        <v>15</v>
      </c>
      <c s="36">
        <v>11</v>
      </c>
      <c s="36">
        <v>96</v>
      </c>
      <c r="E1830" s="36" t="s">
        <v>3468</v>
      </c>
      <c r="H1830" s="36">
        <f>IF('Раздел 11'!Q26&lt;='Раздел 11'!J26,0,1)</f>
        <v>0</v>
      </c>
    </row>
    <row r="1831" spans="1:8" ht="12.75">
      <c r="A1831" s="98" t="s">
        <v>15</v>
      </c>
      <c s="36">
        <v>11</v>
      </c>
      <c s="36">
        <v>97</v>
      </c>
      <c r="E1831" s="36" t="s">
        <v>3469</v>
      </c>
      <c r="H1831" s="36">
        <f>IF('Раздел 11'!Q5+'Раздел 11'!P5&lt;='Раздел 11'!J5+'Раздел 11'!I5,0,1)</f>
        <v>0</v>
      </c>
    </row>
    <row r="1832" spans="1:8" ht="12.75">
      <c r="A1832" s="98" t="s">
        <v>15</v>
      </c>
      <c s="36">
        <v>11</v>
      </c>
      <c s="36">
        <v>98</v>
      </c>
      <c r="E1832" s="36" t="s">
        <v>3470</v>
      </c>
      <c r="H1832" s="36">
        <f>IF('Раздел 11'!Q6+'Раздел 11'!P6&lt;='Раздел 11'!J6+'Раздел 11'!I6,0,1)</f>
        <v>0</v>
      </c>
    </row>
    <row r="1833" spans="1:8" ht="12.75">
      <c r="A1833" s="98" t="s">
        <v>15</v>
      </c>
      <c s="36">
        <v>11</v>
      </c>
      <c s="36">
        <v>99</v>
      </c>
      <c r="E1833" s="36" t="s">
        <v>3471</v>
      </c>
      <c r="H1833" s="36">
        <f>IF('Раздел 11'!Q7+'Раздел 11'!P7&lt;='Раздел 11'!J7+'Раздел 11'!I7,0,1)</f>
        <v>0</v>
      </c>
    </row>
    <row r="1834" spans="1:8" ht="12.75">
      <c r="A1834" s="98" t="s">
        <v>15</v>
      </c>
      <c s="36">
        <v>11</v>
      </c>
      <c s="36">
        <v>100</v>
      </c>
      <c r="E1834" s="36" t="s">
        <v>3472</v>
      </c>
      <c r="H1834" s="36">
        <f>IF('Раздел 11'!Q8+'Раздел 11'!P8&lt;='Раздел 11'!J8+'Раздел 11'!I8,0,1)</f>
        <v>0</v>
      </c>
    </row>
    <row r="1835" spans="1:8" ht="12.75">
      <c r="A1835" s="98" t="s">
        <v>15</v>
      </c>
      <c s="36">
        <v>11</v>
      </c>
      <c s="36">
        <v>101</v>
      </c>
      <c r="E1835" s="36" t="s">
        <v>3473</v>
      </c>
      <c r="H1835" s="36">
        <f>IF('Раздел 11'!Q9+'Раздел 11'!P9&lt;='Раздел 11'!J9+'Раздел 11'!I9,0,1)</f>
        <v>0</v>
      </c>
    </row>
    <row r="1836" spans="1:8" ht="12.75">
      <c r="A1836" s="98" t="s">
        <v>15</v>
      </c>
      <c s="36">
        <v>11</v>
      </c>
      <c s="36">
        <v>102</v>
      </c>
      <c r="E1836" s="36" t="s">
        <v>3474</v>
      </c>
      <c r="H1836" s="36">
        <f>IF('Раздел 11'!Q10+'Раздел 11'!P10&lt;='Раздел 11'!J10+'Раздел 11'!I10,0,1)</f>
        <v>0</v>
      </c>
    </row>
    <row r="1837" spans="1:8" ht="12.75">
      <c r="A1837" s="98" t="s">
        <v>15</v>
      </c>
      <c s="36">
        <v>11</v>
      </c>
      <c s="36">
        <v>103</v>
      </c>
      <c r="E1837" s="36" t="s">
        <v>3475</v>
      </c>
      <c r="H1837" s="36">
        <f>IF('Раздел 11'!Q11+'Раздел 11'!P11&lt;='Раздел 11'!J11+'Раздел 11'!I11,0,1)</f>
        <v>0</v>
      </c>
    </row>
    <row r="1838" spans="1:8" ht="12.75">
      <c r="A1838" s="98" t="s">
        <v>15</v>
      </c>
      <c s="36">
        <v>11</v>
      </c>
      <c s="36">
        <v>104</v>
      </c>
      <c r="E1838" s="36" t="s">
        <v>3476</v>
      </c>
      <c r="H1838" s="36">
        <f>IF('Раздел 11'!Q12+'Раздел 11'!P12&lt;='Раздел 11'!J12+'Раздел 11'!I12,0,1)</f>
        <v>0</v>
      </c>
    </row>
    <row r="1839" spans="1:8" ht="12.75">
      <c r="A1839" s="98" t="s">
        <v>15</v>
      </c>
      <c s="36">
        <v>11</v>
      </c>
      <c s="36">
        <v>105</v>
      </c>
      <c r="E1839" s="36" t="s">
        <v>3477</v>
      </c>
      <c r="H1839" s="36">
        <f>IF('Раздел 11'!Q13+'Раздел 11'!P13&lt;='Раздел 11'!J13+'Раздел 11'!I13,0,1)</f>
        <v>0</v>
      </c>
    </row>
    <row r="1840" spans="1:8" ht="12.75">
      <c r="A1840" s="98" t="s">
        <v>15</v>
      </c>
      <c s="36">
        <v>11</v>
      </c>
      <c s="36">
        <v>106</v>
      </c>
      <c r="E1840" s="36" t="s">
        <v>3478</v>
      </c>
      <c r="H1840" s="36">
        <f>IF('Раздел 11'!Q14+'Раздел 11'!P14&lt;='Раздел 11'!J14+'Раздел 11'!I14,0,1)</f>
        <v>0</v>
      </c>
    </row>
    <row r="1841" spans="1:8" ht="12.75">
      <c r="A1841" s="98" t="s">
        <v>15</v>
      </c>
      <c s="36">
        <v>11</v>
      </c>
      <c s="36">
        <v>107</v>
      </c>
      <c r="E1841" s="36" t="s">
        <v>3479</v>
      </c>
      <c r="H1841" s="36">
        <f>IF('Раздел 11'!Q15+'Раздел 11'!P15&lt;='Раздел 11'!J15+'Раздел 11'!I15,0,1)</f>
        <v>0</v>
      </c>
    </row>
    <row r="1842" spans="1:8" ht="12.75">
      <c r="A1842" s="98" t="s">
        <v>15</v>
      </c>
      <c s="36">
        <v>11</v>
      </c>
      <c s="36">
        <v>108</v>
      </c>
      <c r="E1842" s="36" t="s">
        <v>3480</v>
      </c>
      <c r="H1842" s="36">
        <f>IF('Раздел 11'!Q16+'Раздел 11'!P16&lt;='Раздел 11'!J16+'Раздел 11'!I16,0,1)</f>
        <v>0</v>
      </c>
    </row>
    <row r="1843" spans="1:8" ht="12.75">
      <c r="A1843" s="98" t="s">
        <v>15</v>
      </c>
      <c s="36">
        <v>11</v>
      </c>
      <c s="36">
        <v>109</v>
      </c>
      <c r="E1843" s="36" t="s">
        <v>3481</v>
      </c>
      <c r="H1843" s="36">
        <f>IF('Раздел 11'!Q17+'Раздел 11'!P17&lt;='Раздел 11'!J17+'Раздел 11'!I17,0,1)</f>
        <v>0</v>
      </c>
    </row>
    <row r="1844" spans="1:8" ht="12.75">
      <c r="A1844" s="98" t="s">
        <v>15</v>
      </c>
      <c s="36">
        <v>11</v>
      </c>
      <c s="36">
        <v>110</v>
      </c>
      <c r="E1844" s="36" t="s">
        <v>3482</v>
      </c>
      <c r="H1844" s="36">
        <f>IF('Раздел 11'!Q18+'Раздел 11'!P18&lt;='Раздел 11'!J18+'Раздел 11'!I18,0,1)</f>
        <v>0</v>
      </c>
    </row>
    <row r="1845" spans="1:8" ht="12.75">
      <c r="A1845" s="98" t="s">
        <v>15</v>
      </c>
      <c s="36">
        <v>11</v>
      </c>
      <c s="36">
        <v>111</v>
      </c>
      <c r="E1845" s="36" t="s">
        <v>3483</v>
      </c>
      <c r="H1845" s="36">
        <f>IF('Раздел 11'!Q19+'Раздел 11'!P19&lt;='Раздел 11'!J19+'Раздел 11'!I19,0,1)</f>
        <v>0</v>
      </c>
    </row>
    <row r="1846" spans="1:8" ht="12.75">
      <c r="A1846" s="98" t="s">
        <v>15</v>
      </c>
      <c s="36">
        <v>11</v>
      </c>
      <c s="36">
        <v>112</v>
      </c>
      <c r="E1846" s="36" t="s">
        <v>3484</v>
      </c>
      <c r="H1846" s="36">
        <f>IF('Раздел 11'!Q20+'Раздел 11'!P20&lt;='Раздел 11'!J20+'Раздел 11'!I20,0,1)</f>
        <v>0</v>
      </c>
    </row>
    <row r="1847" spans="1:8" ht="12.75">
      <c r="A1847" s="98" t="s">
        <v>15</v>
      </c>
      <c s="36">
        <v>11</v>
      </c>
      <c s="36">
        <v>113</v>
      </c>
      <c r="E1847" s="36" t="s">
        <v>3485</v>
      </c>
      <c r="H1847" s="36">
        <f>IF('Раздел 11'!Q21+'Раздел 11'!P21&lt;='Раздел 11'!J21+'Раздел 11'!I21,0,1)</f>
        <v>0</v>
      </c>
    </row>
    <row r="1848" spans="1:8" ht="12.75">
      <c r="A1848" s="98" t="s">
        <v>15</v>
      </c>
      <c s="36">
        <v>11</v>
      </c>
      <c s="36">
        <v>114</v>
      </c>
      <c r="E1848" s="36" t="s">
        <v>3486</v>
      </c>
      <c r="H1848" s="36">
        <f>IF('Раздел 11'!Q22+'Раздел 11'!P22&lt;='Раздел 11'!J22+'Раздел 11'!I22,0,1)</f>
        <v>0</v>
      </c>
    </row>
    <row r="1849" spans="1:8" ht="12.75">
      <c r="A1849" s="98" t="s">
        <v>15</v>
      </c>
      <c s="36">
        <v>11</v>
      </c>
      <c s="36">
        <v>115</v>
      </c>
      <c r="E1849" s="36" t="s">
        <v>3487</v>
      </c>
      <c r="H1849" s="36">
        <f>IF('Раздел 11'!Q23+'Раздел 11'!P23&lt;='Раздел 11'!J23+'Раздел 11'!I23,0,1)</f>
        <v>0</v>
      </c>
    </row>
    <row r="1850" spans="1:8" ht="12.75">
      <c r="A1850" s="98" t="s">
        <v>15</v>
      </c>
      <c s="36">
        <v>11</v>
      </c>
      <c s="36">
        <v>116</v>
      </c>
      <c r="E1850" s="36" t="s">
        <v>3488</v>
      </c>
      <c r="H1850" s="36">
        <f>IF('Раздел 11'!Q24+'Раздел 11'!P24&lt;='Раздел 11'!J24+'Раздел 11'!I24,0,1)</f>
        <v>0</v>
      </c>
    </row>
    <row r="1851" spans="1:8" ht="12.75">
      <c r="A1851" s="98" t="s">
        <v>15</v>
      </c>
      <c s="36">
        <v>11</v>
      </c>
      <c s="36">
        <v>117</v>
      </c>
      <c r="E1851" s="36" t="s">
        <v>3489</v>
      </c>
      <c r="H1851" s="36">
        <f>IF('Раздел 11'!Q25+'Раздел 11'!P25&lt;='Раздел 11'!J25+'Раздел 11'!I25,0,1)</f>
        <v>0</v>
      </c>
    </row>
    <row r="1852" spans="1:8" ht="12.75">
      <c r="A1852" s="98" t="s">
        <v>15</v>
      </c>
      <c s="36">
        <v>11</v>
      </c>
      <c s="36">
        <v>118</v>
      </c>
      <c r="E1852" s="36" t="s">
        <v>3490</v>
      </c>
      <c r="H1852" s="36">
        <f>IF('Раздел 11'!Q26+'Раздел 11'!P26&lt;='Раздел 11'!J26+'Раздел 11'!I26,0,1)</f>
        <v>0</v>
      </c>
    </row>
    <row r="1853" spans="1:8" ht="12.75">
      <c r="A1853" s="98" t="s">
        <v>15</v>
      </c>
      <c s="36">
        <v>11</v>
      </c>
      <c s="36">
        <v>119</v>
      </c>
      <c r="E1853" s="36" t="s">
        <v>3491</v>
      </c>
      <c r="H1853" s="36">
        <f>IF('Раздел 11'!Q5+'Раздел 11'!P5+'Раздел 11'!O5&lt;='Раздел 11'!J5+'Раздел 11'!I5+'Раздел 11'!H5,0,1)</f>
        <v>0</v>
      </c>
    </row>
    <row r="1854" spans="1:8" ht="12.75">
      <c r="A1854" s="98" t="s">
        <v>15</v>
      </c>
      <c s="36">
        <v>11</v>
      </c>
      <c s="36">
        <v>120</v>
      </c>
      <c r="E1854" s="36" t="s">
        <v>3492</v>
      </c>
      <c r="H1854" s="36">
        <f>IF('Раздел 11'!Q6+'Раздел 11'!P6+'Раздел 11'!O6&lt;='Раздел 11'!J6+'Раздел 11'!I6+'Раздел 11'!H6,0,1)</f>
        <v>0</v>
      </c>
    </row>
    <row r="1855" spans="1:8" ht="12.75">
      <c r="A1855" s="98" t="s">
        <v>15</v>
      </c>
      <c s="36">
        <v>11</v>
      </c>
      <c s="36">
        <v>121</v>
      </c>
      <c r="E1855" s="36" t="s">
        <v>3493</v>
      </c>
      <c r="H1855" s="36">
        <f>IF('Раздел 11'!Q7+'Раздел 11'!P7+'Раздел 11'!O7&lt;='Раздел 11'!J7+'Раздел 11'!I7+'Раздел 11'!H7,0,1)</f>
        <v>0</v>
      </c>
    </row>
    <row r="1856" spans="1:8" ht="12.75">
      <c r="A1856" s="98" t="s">
        <v>15</v>
      </c>
      <c s="36">
        <v>11</v>
      </c>
      <c s="36">
        <v>122</v>
      </c>
      <c r="E1856" s="36" t="s">
        <v>3494</v>
      </c>
      <c r="H1856" s="36">
        <f>IF('Раздел 11'!Q8+'Раздел 11'!P8+'Раздел 11'!O8&lt;='Раздел 11'!J8+'Раздел 11'!I8+'Раздел 11'!H8,0,1)</f>
        <v>0</v>
      </c>
    </row>
    <row r="1857" spans="1:8" ht="12.75">
      <c r="A1857" s="98" t="s">
        <v>15</v>
      </c>
      <c s="36">
        <v>11</v>
      </c>
      <c s="36">
        <v>123</v>
      </c>
      <c r="E1857" s="36" t="s">
        <v>3495</v>
      </c>
      <c r="H1857" s="36">
        <f>IF('Раздел 11'!Q9+'Раздел 11'!P9+'Раздел 11'!O9&lt;='Раздел 11'!J9+'Раздел 11'!I9+'Раздел 11'!H9,0,1)</f>
        <v>0</v>
      </c>
    </row>
    <row r="1858" spans="1:8" ht="12.75">
      <c r="A1858" s="98" t="s">
        <v>15</v>
      </c>
      <c s="36">
        <v>11</v>
      </c>
      <c s="36">
        <v>124</v>
      </c>
      <c r="E1858" s="36" t="s">
        <v>3496</v>
      </c>
      <c r="H1858" s="36">
        <f>IF('Раздел 11'!Q10+'Раздел 11'!P10+'Раздел 11'!O10&lt;='Раздел 11'!J10+'Раздел 11'!I10+'Раздел 11'!H10,0,1)</f>
        <v>0</v>
      </c>
    </row>
    <row r="1859" spans="1:8" ht="12.75">
      <c r="A1859" s="98" t="s">
        <v>15</v>
      </c>
      <c s="36">
        <v>11</v>
      </c>
      <c s="36">
        <v>125</v>
      </c>
      <c r="E1859" s="36" t="s">
        <v>3497</v>
      </c>
      <c r="H1859" s="36">
        <f>IF('Раздел 11'!Q11+'Раздел 11'!P11+'Раздел 11'!O11&lt;='Раздел 11'!J11+'Раздел 11'!I11+'Раздел 11'!H11,0,1)</f>
        <v>0</v>
      </c>
    </row>
    <row r="1860" spans="1:8" ht="12.75">
      <c r="A1860" s="98" t="s">
        <v>15</v>
      </c>
      <c s="36">
        <v>11</v>
      </c>
      <c s="36">
        <v>126</v>
      </c>
      <c r="E1860" s="36" t="s">
        <v>3498</v>
      </c>
      <c r="H1860" s="36">
        <f>IF('Раздел 11'!Q12+'Раздел 11'!P12+'Раздел 11'!O12&lt;='Раздел 11'!J12+'Раздел 11'!I12+'Раздел 11'!H12,0,1)</f>
        <v>0</v>
      </c>
    </row>
    <row r="1861" spans="1:8" ht="12.75">
      <c r="A1861" s="98" t="s">
        <v>15</v>
      </c>
      <c s="36">
        <v>11</v>
      </c>
      <c s="36">
        <v>127</v>
      </c>
      <c r="E1861" s="36" t="s">
        <v>3499</v>
      </c>
      <c r="H1861" s="36">
        <f>IF('Раздел 11'!Q13+'Раздел 11'!P13+'Раздел 11'!O13&lt;='Раздел 11'!J13+'Раздел 11'!I13+'Раздел 11'!H13,0,1)</f>
        <v>0</v>
      </c>
    </row>
    <row r="1862" spans="1:8" ht="12.75">
      <c r="A1862" s="98" t="s">
        <v>15</v>
      </c>
      <c s="36">
        <v>11</v>
      </c>
      <c s="36">
        <v>128</v>
      </c>
      <c r="E1862" s="36" t="s">
        <v>3500</v>
      </c>
      <c r="H1862" s="36">
        <f>IF('Раздел 11'!Q14+'Раздел 11'!P14+'Раздел 11'!O14&lt;='Раздел 11'!J14+'Раздел 11'!I14+'Раздел 11'!H14,0,1)</f>
        <v>0</v>
      </c>
    </row>
    <row r="1863" spans="1:8" ht="12.75">
      <c r="A1863" s="98" t="s">
        <v>15</v>
      </c>
      <c s="36">
        <v>11</v>
      </c>
      <c s="36">
        <v>129</v>
      </c>
      <c r="E1863" s="36" t="s">
        <v>3501</v>
      </c>
      <c r="H1863" s="36">
        <f>IF('Раздел 11'!Q15+'Раздел 11'!P15+'Раздел 11'!O15&lt;='Раздел 11'!J15+'Раздел 11'!I15+'Раздел 11'!H15,0,1)</f>
        <v>0</v>
      </c>
    </row>
    <row r="1864" spans="1:8" ht="12.75">
      <c r="A1864" s="98" t="s">
        <v>15</v>
      </c>
      <c s="36">
        <v>11</v>
      </c>
      <c s="36">
        <v>130</v>
      </c>
      <c r="E1864" s="36" t="s">
        <v>3502</v>
      </c>
      <c r="H1864" s="36">
        <f>IF('Раздел 11'!Q16+'Раздел 11'!P16+'Раздел 11'!O16&lt;='Раздел 11'!J16+'Раздел 11'!I16+'Раздел 11'!H16,0,1)</f>
        <v>0</v>
      </c>
    </row>
    <row r="1865" spans="1:8" ht="12.75">
      <c r="A1865" s="98" t="s">
        <v>15</v>
      </c>
      <c s="36">
        <v>11</v>
      </c>
      <c s="36">
        <v>131</v>
      </c>
      <c r="E1865" s="36" t="s">
        <v>3503</v>
      </c>
      <c r="H1865" s="36">
        <f>IF('Раздел 11'!Q17+'Раздел 11'!P17+'Раздел 11'!O17&lt;='Раздел 11'!J17+'Раздел 11'!I17+'Раздел 11'!H17,0,1)</f>
        <v>0</v>
      </c>
    </row>
    <row r="1866" spans="1:8" ht="12.75">
      <c r="A1866" s="98" t="s">
        <v>15</v>
      </c>
      <c s="36">
        <v>11</v>
      </c>
      <c s="36">
        <v>132</v>
      </c>
      <c r="E1866" s="36" t="s">
        <v>3504</v>
      </c>
      <c r="H1866" s="36">
        <f>IF('Раздел 11'!Q18+'Раздел 11'!P18+'Раздел 11'!O18&lt;='Раздел 11'!J18+'Раздел 11'!I18+'Раздел 11'!H18,0,1)</f>
        <v>0</v>
      </c>
    </row>
    <row r="1867" spans="1:8" ht="12.75">
      <c r="A1867" s="98" t="s">
        <v>15</v>
      </c>
      <c s="36">
        <v>11</v>
      </c>
      <c s="36">
        <v>133</v>
      </c>
      <c r="E1867" s="36" t="s">
        <v>3505</v>
      </c>
      <c r="H1867" s="36">
        <f>IF('Раздел 11'!Q19+'Раздел 11'!P19+'Раздел 11'!O19&lt;='Раздел 11'!J19+'Раздел 11'!I19+'Раздел 11'!H19,0,1)</f>
        <v>0</v>
      </c>
    </row>
    <row r="1868" spans="1:8" ht="12.75">
      <c r="A1868" s="98" t="s">
        <v>15</v>
      </c>
      <c s="36">
        <v>11</v>
      </c>
      <c s="36">
        <v>134</v>
      </c>
      <c r="E1868" s="36" t="s">
        <v>3506</v>
      </c>
      <c r="H1868" s="36">
        <f>IF('Раздел 11'!Q20+'Раздел 11'!P20+'Раздел 11'!O20&lt;='Раздел 11'!J20+'Раздел 11'!I20+'Раздел 11'!H20,0,1)</f>
        <v>0</v>
      </c>
    </row>
    <row r="1869" spans="1:8" ht="12.75">
      <c r="A1869" s="98" t="s">
        <v>15</v>
      </c>
      <c s="36">
        <v>11</v>
      </c>
      <c s="36">
        <v>135</v>
      </c>
      <c r="E1869" s="36" t="s">
        <v>3507</v>
      </c>
      <c r="H1869" s="36">
        <f>IF('Раздел 11'!Q21+'Раздел 11'!P21+'Раздел 11'!O21&lt;='Раздел 11'!J21+'Раздел 11'!I21+'Раздел 11'!H21,0,1)</f>
        <v>0</v>
      </c>
    </row>
    <row r="1870" spans="1:8" ht="12.75">
      <c r="A1870" s="98" t="s">
        <v>15</v>
      </c>
      <c s="36">
        <v>11</v>
      </c>
      <c s="36">
        <v>136</v>
      </c>
      <c r="E1870" s="36" t="s">
        <v>3508</v>
      </c>
      <c r="H1870" s="36">
        <f>IF('Раздел 11'!Q22+'Раздел 11'!P22+'Раздел 11'!O22&lt;='Раздел 11'!J22+'Раздел 11'!I22+'Раздел 11'!H22,0,1)</f>
        <v>0</v>
      </c>
    </row>
    <row r="1871" spans="1:8" ht="12.75">
      <c r="A1871" s="98" t="s">
        <v>15</v>
      </c>
      <c s="36">
        <v>11</v>
      </c>
      <c s="36">
        <v>137</v>
      </c>
      <c r="E1871" s="36" t="s">
        <v>3509</v>
      </c>
      <c r="H1871" s="36">
        <f>IF('Раздел 11'!Q23+'Раздел 11'!P23+'Раздел 11'!O23&lt;='Раздел 11'!J23+'Раздел 11'!I23+'Раздел 11'!H23,0,1)</f>
        <v>0</v>
      </c>
    </row>
    <row r="1872" spans="1:8" ht="12.75">
      <c r="A1872" s="98" t="s">
        <v>15</v>
      </c>
      <c s="36">
        <v>11</v>
      </c>
      <c s="36">
        <v>138</v>
      </c>
      <c r="E1872" s="36" t="s">
        <v>3510</v>
      </c>
      <c r="H1872" s="36">
        <f>IF('Раздел 11'!Q24+'Раздел 11'!P24+'Раздел 11'!O24&lt;='Раздел 11'!J24+'Раздел 11'!I24+'Раздел 11'!H24,0,1)</f>
        <v>0</v>
      </c>
    </row>
    <row r="1873" spans="1:8" ht="12.75">
      <c r="A1873" s="98" t="s">
        <v>15</v>
      </c>
      <c s="36">
        <v>11</v>
      </c>
      <c s="36">
        <v>139</v>
      </c>
      <c r="E1873" s="36" t="s">
        <v>3511</v>
      </c>
      <c r="H1873" s="36">
        <f>IF('Раздел 11'!Q25+'Раздел 11'!P25+'Раздел 11'!O25&lt;='Раздел 11'!J25+'Раздел 11'!I25+'Раздел 11'!H25,0,1)</f>
        <v>0</v>
      </c>
    </row>
    <row r="1874" spans="1:8" ht="12.75">
      <c r="A1874" s="98" t="s">
        <v>15</v>
      </c>
      <c s="36">
        <v>11</v>
      </c>
      <c s="36">
        <v>140</v>
      </c>
      <c r="E1874" s="36" t="s">
        <v>3512</v>
      </c>
      <c r="H1874" s="36">
        <f>IF('Раздел 11'!Q26+'Раздел 11'!P26+'Раздел 11'!O26&lt;='Раздел 11'!J26+'Раздел 11'!I26+'Раздел 11'!H26,0,1)</f>
        <v>0</v>
      </c>
    </row>
    <row r="1875" spans="1:8" ht="12.75">
      <c r="A1875" s="98" t="s">
        <v>15</v>
      </c>
      <c s="36">
        <v>11</v>
      </c>
      <c s="36">
        <v>141</v>
      </c>
      <c r="E1875" s="36" t="s">
        <v>3513</v>
      </c>
      <c r="H1875" s="36">
        <f>IF('Раздел 11'!Q5+'Раздел 11'!P5+'Раздел 11'!O5+'Раздел 11'!N5&lt;='Раздел 11'!J5+'Раздел 11'!I5+'Раздел 11'!H5+'Раздел 11'!G5,0,1)</f>
        <v>0</v>
      </c>
    </row>
    <row r="1876" spans="1:8" ht="12.75">
      <c r="A1876" s="98" t="s">
        <v>15</v>
      </c>
      <c s="36">
        <v>11</v>
      </c>
      <c s="36">
        <v>142</v>
      </c>
      <c r="E1876" s="36" t="s">
        <v>3514</v>
      </c>
      <c r="H1876" s="36">
        <f>IF('Раздел 11'!Q6+'Раздел 11'!P6+'Раздел 11'!O6+'Раздел 11'!N6&lt;='Раздел 11'!J6+'Раздел 11'!I6+'Раздел 11'!H6+'Раздел 11'!G6,0,1)</f>
        <v>0</v>
      </c>
    </row>
    <row r="1877" spans="1:8" ht="12.75">
      <c r="A1877" s="98" t="s">
        <v>15</v>
      </c>
      <c s="36">
        <v>11</v>
      </c>
      <c s="36">
        <v>143</v>
      </c>
      <c r="E1877" s="36" t="s">
        <v>3515</v>
      </c>
      <c r="H1877" s="36">
        <f>IF('Раздел 11'!Q7+'Раздел 11'!P7+'Раздел 11'!O7+'Раздел 11'!N7&lt;='Раздел 11'!J7+'Раздел 11'!I7+'Раздел 11'!H7+'Раздел 11'!G7,0,1)</f>
        <v>0</v>
      </c>
    </row>
    <row r="1878" spans="1:8" ht="12.75">
      <c r="A1878" s="98" t="s">
        <v>15</v>
      </c>
      <c s="36">
        <v>11</v>
      </c>
      <c s="36">
        <v>144</v>
      </c>
      <c r="E1878" s="36" t="s">
        <v>3516</v>
      </c>
      <c r="H1878" s="36">
        <f>IF('Раздел 11'!Q8+'Раздел 11'!P8+'Раздел 11'!O8+'Раздел 11'!N8&lt;='Раздел 11'!J8+'Раздел 11'!I8+'Раздел 11'!H8+'Раздел 11'!G8,0,1)</f>
        <v>0</v>
      </c>
    </row>
    <row r="1879" spans="1:8" ht="12.75">
      <c r="A1879" s="98" t="s">
        <v>15</v>
      </c>
      <c s="36">
        <v>11</v>
      </c>
      <c s="36">
        <v>145</v>
      </c>
      <c r="E1879" s="36" t="s">
        <v>3517</v>
      </c>
      <c r="H1879" s="36">
        <f>IF('Раздел 11'!Q9+'Раздел 11'!P9+'Раздел 11'!O9+'Раздел 11'!N9&lt;='Раздел 11'!J9+'Раздел 11'!I9+'Раздел 11'!H9+'Раздел 11'!G9,0,1)</f>
        <v>0</v>
      </c>
    </row>
    <row r="1880" spans="1:8" ht="12.75">
      <c r="A1880" s="98" t="s">
        <v>15</v>
      </c>
      <c s="36">
        <v>11</v>
      </c>
      <c s="36">
        <v>146</v>
      </c>
      <c r="E1880" s="36" t="s">
        <v>3518</v>
      </c>
      <c r="H1880" s="36">
        <f>IF('Раздел 11'!Q10+'Раздел 11'!P10+'Раздел 11'!O10+'Раздел 11'!N10&lt;='Раздел 11'!J10+'Раздел 11'!I10+'Раздел 11'!H10+'Раздел 11'!G10,0,1)</f>
        <v>0</v>
      </c>
    </row>
    <row r="1881" spans="1:8" ht="12.75">
      <c r="A1881" s="98" t="s">
        <v>15</v>
      </c>
      <c s="36">
        <v>11</v>
      </c>
      <c s="36">
        <v>147</v>
      </c>
      <c r="E1881" s="36" t="s">
        <v>3519</v>
      </c>
      <c r="H1881" s="36">
        <f>IF('Раздел 11'!Q11+'Раздел 11'!P11+'Раздел 11'!O11+'Раздел 11'!N11&lt;='Раздел 11'!J11+'Раздел 11'!I11+'Раздел 11'!H11+'Раздел 11'!G11,0,1)</f>
        <v>0</v>
      </c>
    </row>
    <row r="1882" spans="1:8" ht="12.75">
      <c r="A1882" s="98" t="s">
        <v>15</v>
      </c>
      <c s="36">
        <v>11</v>
      </c>
      <c s="36">
        <v>148</v>
      </c>
      <c r="E1882" s="36" t="s">
        <v>3520</v>
      </c>
      <c r="H1882" s="36">
        <f>IF('Раздел 11'!Q12+'Раздел 11'!P12+'Раздел 11'!O12+'Раздел 11'!N12&lt;='Раздел 11'!J12+'Раздел 11'!I12+'Раздел 11'!H12+'Раздел 11'!G12,0,1)</f>
        <v>0</v>
      </c>
    </row>
    <row r="1883" spans="1:8" ht="12.75">
      <c r="A1883" s="98" t="s">
        <v>15</v>
      </c>
      <c s="36">
        <v>11</v>
      </c>
      <c s="36">
        <v>149</v>
      </c>
      <c r="E1883" s="36" t="s">
        <v>3521</v>
      </c>
      <c r="H1883" s="36">
        <f>IF('Раздел 11'!Q13+'Раздел 11'!P13+'Раздел 11'!O13+'Раздел 11'!N13&lt;='Раздел 11'!J13+'Раздел 11'!I13+'Раздел 11'!H13+'Раздел 11'!G13,0,1)</f>
        <v>0</v>
      </c>
    </row>
    <row r="1884" spans="1:8" ht="12.75">
      <c r="A1884" s="98" t="s">
        <v>15</v>
      </c>
      <c s="36">
        <v>11</v>
      </c>
      <c s="36">
        <v>150</v>
      </c>
      <c r="E1884" s="36" t="s">
        <v>3522</v>
      </c>
      <c r="H1884" s="36">
        <f>IF('Раздел 11'!Q14+'Раздел 11'!P14+'Раздел 11'!O14+'Раздел 11'!N14&lt;='Раздел 11'!J14+'Раздел 11'!I14+'Раздел 11'!H14+'Раздел 11'!G14,0,1)</f>
        <v>0</v>
      </c>
    </row>
    <row r="1885" spans="1:8" ht="12.75">
      <c r="A1885" s="98" t="s">
        <v>15</v>
      </c>
      <c s="36">
        <v>11</v>
      </c>
      <c s="36">
        <v>151</v>
      </c>
      <c r="E1885" s="36" t="s">
        <v>3523</v>
      </c>
      <c r="H1885" s="36">
        <f>IF('Раздел 11'!Q15+'Раздел 11'!P15+'Раздел 11'!O15+'Раздел 11'!N15&lt;='Раздел 11'!J15+'Раздел 11'!I15+'Раздел 11'!H15+'Раздел 11'!G15,0,1)</f>
        <v>0</v>
      </c>
    </row>
    <row r="1886" spans="1:8" ht="12.75">
      <c r="A1886" s="98" t="s">
        <v>15</v>
      </c>
      <c s="36">
        <v>11</v>
      </c>
      <c s="36">
        <v>152</v>
      </c>
      <c r="E1886" s="36" t="s">
        <v>3524</v>
      </c>
      <c r="H1886" s="36">
        <f>IF('Раздел 11'!Q16+'Раздел 11'!P16+'Раздел 11'!O16+'Раздел 11'!N16&lt;='Раздел 11'!J16+'Раздел 11'!I16+'Раздел 11'!H16+'Раздел 11'!G16,0,1)</f>
        <v>0</v>
      </c>
    </row>
    <row r="1887" spans="1:8" ht="12.75">
      <c r="A1887" s="98" t="s">
        <v>15</v>
      </c>
      <c s="36">
        <v>11</v>
      </c>
      <c s="36">
        <v>153</v>
      </c>
      <c r="E1887" s="36" t="s">
        <v>3525</v>
      </c>
      <c r="H1887" s="36">
        <f>IF('Раздел 11'!Q17+'Раздел 11'!P17+'Раздел 11'!O17+'Раздел 11'!N17&lt;='Раздел 11'!J17+'Раздел 11'!I17+'Раздел 11'!H17+'Раздел 11'!G17,0,1)</f>
        <v>0</v>
      </c>
    </row>
    <row r="1888" spans="1:8" ht="12.75">
      <c r="A1888" s="98" t="s">
        <v>15</v>
      </c>
      <c s="36">
        <v>11</v>
      </c>
      <c s="36">
        <v>154</v>
      </c>
      <c r="E1888" s="36" t="s">
        <v>3526</v>
      </c>
      <c r="H1888" s="36">
        <f>IF('Раздел 11'!Q18+'Раздел 11'!P18+'Раздел 11'!O18+'Раздел 11'!N18&lt;='Раздел 11'!J18+'Раздел 11'!I18+'Раздел 11'!H18+'Раздел 11'!G18,0,1)</f>
        <v>0</v>
      </c>
    </row>
    <row r="1889" spans="1:8" ht="12.75">
      <c r="A1889" s="98" t="s">
        <v>15</v>
      </c>
      <c s="36">
        <v>11</v>
      </c>
      <c s="36">
        <v>155</v>
      </c>
      <c r="E1889" s="36" t="s">
        <v>3527</v>
      </c>
      <c r="H1889" s="36">
        <f>IF('Раздел 11'!Q19+'Раздел 11'!P19+'Раздел 11'!O19+'Раздел 11'!N19&lt;='Раздел 11'!J19+'Раздел 11'!I19+'Раздел 11'!H19+'Раздел 11'!G19,0,1)</f>
        <v>0</v>
      </c>
    </row>
    <row r="1890" spans="1:8" ht="12.75">
      <c r="A1890" s="98" t="s">
        <v>15</v>
      </c>
      <c s="36">
        <v>11</v>
      </c>
      <c s="36">
        <v>156</v>
      </c>
      <c r="E1890" s="36" t="s">
        <v>3528</v>
      </c>
      <c r="H1890" s="36">
        <f>IF('Раздел 11'!Q20+'Раздел 11'!P20+'Раздел 11'!O20+'Раздел 11'!N20&lt;='Раздел 11'!J20+'Раздел 11'!I20+'Раздел 11'!H20+'Раздел 11'!G20,0,1)</f>
        <v>0</v>
      </c>
    </row>
    <row r="1891" spans="1:8" ht="12.75">
      <c r="A1891" s="98" t="s">
        <v>15</v>
      </c>
      <c s="36">
        <v>11</v>
      </c>
      <c s="36">
        <v>157</v>
      </c>
      <c r="E1891" s="36" t="s">
        <v>3529</v>
      </c>
      <c r="H1891" s="36">
        <f>IF('Раздел 11'!Q21+'Раздел 11'!P21+'Раздел 11'!O21+'Раздел 11'!N21&lt;='Раздел 11'!J21+'Раздел 11'!I21+'Раздел 11'!H21+'Раздел 11'!G21,0,1)</f>
        <v>0</v>
      </c>
    </row>
    <row r="1892" spans="1:8" ht="12.75">
      <c r="A1892" s="98" t="s">
        <v>15</v>
      </c>
      <c s="36">
        <v>11</v>
      </c>
      <c s="36">
        <v>158</v>
      </c>
      <c r="E1892" s="36" t="s">
        <v>3530</v>
      </c>
      <c r="H1892" s="36">
        <f>IF('Раздел 11'!Q22+'Раздел 11'!P22+'Раздел 11'!O22+'Раздел 11'!N22&lt;='Раздел 11'!J22+'Раздел 11'!I22+'Раздел 11'!H22+'Раздел 11'!G22,0,1)</f>
        <v>0</v>
      </c>
    </row>
    <row r="1893" spans="1:8" ht="12.75">
      <c r="A1893" s="98" t="s">
        <v>15</v>
      </c>
      <c s="36">
        <v>11</v>
      </c>
      <c s="36">
        <v>159</v>
      </c>
      <c r="E1893" s="36" t="s">
        <v>3531</v>
      </c>
      <c r="H1893" s="36">
        <f>IF('Раздел 11'!Q23+'Раздел 11'!P23+'Раздел 11'!O23+'Раздел 11'!N23&lt;='Раздел 11'!J23+'Раздел 11'!I23+'Раздел 11'!H23+'Раздел 11'!G23,0,1)</f>
        <v>0</v>
      </c>
    </row>
    <row r="1894" spans="1:8" ht="12.75">
      <c r="A1894" s="98" t="s">
        <v>15</v>
      </c>
      <c s="36">
        <v>11</v>
      </c>
      <c s="36">
        <v>160</v>
      </c>
      <c r="E1894" s="36" t="s">
        <v>3532</v>
      </c>
      <c r="H1894" s="36">
        <f>IF('Раздел 11'!Q24+'Раздел 11'!P24+'Раздел 11'!O24+'Раздел 11'!N24&lt;='Раздел 11'!J24+'Раздел 11'!I24+'Раздел 11'!H24+'Раздел 11'!G24,0,1)</f>
        <v>0</v>
      </c>
    </row>
    <row r="1895" spans="1:8" ht="12.75">
      <c r="A1895" s="98" t="s">
        <v>15</v>
      </c>
      <c s="36">
        <v>11</v>
      </c>
      <c s="36">
        <v>161</v>
      </c>
      <c r="E1895" s="36" t="s">
        <v>3533</v>
      </c>
      <c r="H1895" s="36">
        <f>IF('Раздел 11'!Q25+'Раздел 11'!P25+'Раздел 11'!O25+'Раздел 11'!N25&lt;='Раздел 11'!J25+'Раздел 11'!I25+'Раздел 11'!H25+'Раздел 11'!G25,0,1)</f>
        <v>0</v>
      </c>
    </row>
    <row r="1896" spans="1:8" ht="12.75">
      <c r="A1896" s="98" t="s">
        <v>15</v>
      </c>
      <c s="36">
        <v>11</v>
      </c>
      <c s="36">
        <v>162</v>
      </c>
      <c r="E1896" s="36" t="s">
        <v>3534</v>
      </c>
      <c r="H1896" s="36">
        <f>IF('Раздел 11'!Q26+'Раздел 11'!P26+'Раздел 11'!O26+'Раздел 11'!N26&lt;='Раздел 11'!J26+'Раздел 11'!I26+'Раздел 11'!H26+'Раздел 11'!G26,0,1)</f>
        <v>0</v>
      </c>
    </row>
    <row r="1897" spans="1:8" ht="12.75">
      <c r="A1897" s="98" t="s">
        <v>15</v>
      </c>
      <c s="36">
        <v>11</v>
      </c>
      <c s="36">
        <v>163</v>
      </c>
      <c r="E1897" s="36" t="s">
        <v>3535</v>
      </c>
      <c r="H1897" s="36">
        <f>IF('Раздел 11'!Q5+'Раздел 11'!P5+'Раздел 11'!O5+'Раздел 11'!N5+'Раздел 11'!M5&lt;='Раздел 11'!J5+'Раздел 11'!I5+'Раздел 11'!H5+'Раздел 11'!G5+'Раздел 11'!F5,0,1)</f>
        <v>0</v>
      </c>
    </row>
    <row r="1898" spans="1:8" ht="12.75">
      <c r="A1898" s="98" t="s">
        <v>15</v>
      </c>
      <c s="36">
        <v>11</v>
      </c>
      <c s="36">
        <v>164</v>
      </c>
      <c r="E1898" s="36" t="s">
        <v>3536</v>
      </c>
      <c r="H1898" s="36">
        <f>IF('Раздел 11'!Q6+'Раздел 11'!P6+'Раздел 11'!O6+'Раздел 11'!N6+'Раздел 11'!M6&lt;='Раздел 11'!J6+'Раздел 11'!I6+'Раздел 11'!H6+'Раздел 11'!G6+'Раздел 11'!F6,0,1)</f>
        <v>0</v>
      </c>
    </row>
    <row r="1899" spans="1:8" ht="12.75">
      <c r="A1899" s="98" t="s">
        <v>15</v>
      </c>
      <c s="36">
        <v>11</v>
      </c>
      <c s="36">
        <v>165</v>
      </c>
      <c r="E1899" s="36" t="s">
        <v>3537</v>
      </c>
      <c r="H1899" s="36">
        <f>IF('Раздел 11'!Q7+'Раздел 11'!P7+'Раздел 11'!O7+'Раздел 11'!N7+'Раздел 11'!M7&lt;='Раздел 11'!J7+'Раздел 11'!I7+'Раздел 11'!H7+'Раздел 11'!G7+'Раздел 11'!F7,0,1)</f>
        <v>0</v>
      </c>
    </row>
    <row r="1900" spans="1:8" ht="12.75">
      <c r="A1900" s="98" t="s">
        <v>15</v>
      </c>
      <c s="36">
        <v>11</v>
      </c>
      <c s="36">
        <v>166</v>
      </c>
      <c r="E1900" s="36" t="s">
        <v>3538</v>
      </c>
      <c r="H1900" s="36">
        <f>IF('Раздел 11'!Q8+'Раздел 11'!P8+'Раздел 11'!O8+'Раздел 11'!N8+'Раздел 11'!M8&lt;='Раздел 11'!J8+'Раздел 11'!I8+'Раздел 11'!H8+'Раздел 11'!G8+'Раздел 11'!F8,0,1)</f>
        <v>0</v>
      </c>
    </row>
    <row r="1901" spans="1:8" ht="12.75">
      <c r="A1901" s="98" t="s">
        <v>15</v>
      </c>
      <c s="36">
        <v>11</v>
      </c>
      <c s="36">
        <v>167</v>
      </c>
      <c r="E1901" s="36" t="s">
        <v>3539</v>
      </c>
      <c r="H1901" s="36">
        <f>IF('Раздел 11'!Q9+'Раздел 11'!P9+'Раздел 11'!O9+'Раздел 11'!N9+'Раздел 11'!M9&lt;='Раздел 11'!J9+'Раздел 11'!I9+'Раздел 11'!H9+'Раздел 11'!G9+'Раздел 11'!F9,0,1)</f>
        <v>0</v>
      </c>
    </row>
    <row r="1902" spans="1:8" ht="12.75">
      <c r="A1902" s="98" t="s">
        <v>15</v>
      </c>
      <c s="36">
        <v>11</v>
      </c>
      <c s="36">
        <v>168</v>
      </c>
      <c r="E1902" s="36" t="s">
        <v>3540</v>
      </c>
      <c r="H1902" s="36">
        <f>IF('Раздел 11'!Q10+'Раздел 11'!P10+'Раздел 11'!O10+'Раздел 11'!N10+'Раздел 11'!M10&lt;='Раздел 11'!J10+'Раздел 11'!I10+'Раздел 11'!H10+'Раздел 11'!G10+'Раздел 11'!F10,0,1)</f>
        <v>0</v>
      </c>
    </row>
    <row r="1903" spans="1:8" ht="12.75">
      <c r="A1903" s="98" t="s">
        <v>15</v>
      </c>
      <c s="36">
        <v>11</v>
      </c>
      <c s="36">
        <v>169</v>
      </c>
      <c r="E1903" s="36" t="s">
        <v>3541</v>
      </c>
      <c r="H1903" s="36">
        <f>IF('Раздел 11'!Q11+'Раздел 11'!P11+'Раздел 11'!O11+'Раздел 11'!N11+'Раздел 11'!M11&lt;='Раздел 11'!J11+'Раздел 11'!I11+'Раздел 11'!H11+'Раздел 11'!G11+'Раздел 11'!F11,0,1)</f>
        <v>0</v>
      </c>
    </row>
    <row r="1904" spans="1:8" ht="12.75">
      <c r="A1904" s="98" t="s">
        <v>15</v>
      </c>
      <c s="36">
        <v>11</v>
      </c>
      <c s="36">
        <v>170</v>
      </c>
      <c r="E1904" s="36" t="s">
        <v>3542</v>
      </c>
      <c r="H1904" s="36">
        <f>IF('Раздел 11'!Q12+'Раздел 11'!P12+'Раздел 11'!O12+'Раздел 11'!N12+'Раздел 11'!M12&lt;='Раздел 11'!J12+'Раздел 11'!I12+'Раздел 11'!H12+'Раздел 11'!G12+'Раздел 11'!F12,0,1)</f>
        <v>0</v>
      </c>
    </row>
    <row r="1905" spans="1:8" ht="12.75">
      <c r="A1905" s="98" t="s">
        <v>15</v>
      </c>
      <c s="36">
        <v>11</v>
      </c>
      <c s="36">
        <v>171</v>
      </c>
      <c r="E1905" s="36" t="s">
        <v>3543</v>
      </c>
      <c r="H1905" s="36">
        <f>IF('Раздел 11'!Q13+'Раздел 11'!P13+'Раздел 11'!O13+'Раздел 11'!N13+'Раздел 11'!M13&lt;='Раздел 11'!J13+'Раздел 11'!I13+'Раздел 11'!H13+'Раздел 11'!G13+'Раздел 11'!F13,0,1)</f>
        <v>0</v>
      </c>
    </row>
    <row r="1906" spans="1:8" ht="12.75">
      <c r="A1906" s="98" t="s">
        <v>15</v>
      </c>
      <c s="36">
        <v>11</v>
      </c>
      <c s="36">
        <v>172</v>
      </c>
      <c r="E1906" s="36" t="s">
        <v>3544</v>
      </c>
      <c r="H1906" s="36">
        <f>IF('Раздел 11'!Q14+'Раздел 11'!P14+'Раздел 11'!O14+'Раздел 11'!N14+'Раздел 11'!M14&lt;='Раздел 11'!J14+'Раздел 11'!I14+'Раздел 11'!H14+'Раздел 11'!G14+'Раздел 11'!F14,0,1)</f>
        <v>0</v>
      </c>
    </row>
    <row r="1907" spans="1:8" ht="12.75">
      <c r="A1907" s="98" t="s">
        <v>15</v>
      </c>
      <c s="36">
        <v>11</v>
      </c>
      <c s="36">
        <v>173</v>
      </c>
      <c r="E1907" s="36" t="s">
        <v>3545</v>
      </c>
      <c r="H1907" s="36">
        <f>IF('Раздел 11'!Q15+'Раздел 11'!P15+'Раздел 11'!O15+'Раздел 11'!N15+'Раздел 11'!M15&lt;='Раздел 11'!J15+'Раздел 11'!I15+'Раздел 11'!H15+'Раздел 11'!G15+'Раздел 11'!F15,0,1)</f>
        <v>0</v>
      </c>
    </row>
    <row r="1908" spans="1:8" ht="12.75">
      <c r="A1908" s="98" t="s">
        <v>15</v>
      </c>
      <c s="36">
        <v>11</v>
      </c>
      <c s="36">
        <v>174</v>
      </c>
      <c r="E1908" s="36" t="s">
        <v>3546</v>
      </c>
      <c r="H1908" s="36">
        <f>IF('Раздел 11'!Q16+'Раздел 11'!P16+'Раздел 11'!O16+'Раздел 11'!N16+'Раздел 11'!M16&lt;='Раздел 11'!J16+'Раздел 11'!I16+'Раздел 11'!H16+'Раздел 11'!G16+'Раздел 11'!F16,0,1)</f>
        <v>0</v>
      </c>
    </row>
    <row r="1909" spans="1:8" ht="12.75">
      <c r="A1909" s="98" t="s">
        <v>15</v>
      </c>
      <c s="36">
        <v>11</v>
      </c>
      <c s="36">
        <v>175</v>
      </c>
      <c r="E1909" s="36" t="s">
        <v>3547</v>
      </c>
      <c r="H1909" s="36">
        <f>IF('Раздел 11'!Q17+'Раздел 11'!P17+'Раздел 11'!O17+'Раздел 11'!N17+'Раздел 11'!M17&lt;='Раздел 11'!J17+'Раздел 11'!I17+'Раздел 11'!H17+'Раздел 11'!G17+'Раздел 11'!F17,0,1)</f>
        <v>0</v>
      </c>
    </row>
    <row r="1910" spans="1:8" ht="12.75">
      <c r="A1910" s="98" t="s">
        <v>15</v>
      </c>
      <c s="36">
        <v>11</v>
      </c>
      <c s="36">
        <v>176</v>
      </c>
      <c r="E1910" s="36" t="s">
        <v>3548</v>
      </c>
      <c r="H1910" s="36">
        <f>IF('Раздел 11'!Q18+'Раздел 11'!P18+'Раздел 11'!O18+'Раздел 11'!N18+'Раздел 11'!M18&lt;='Раздел 11'!J18+'Раздел 11'!I18+'Раздел 11'!H18+'Раздел 11'!G18+'Раздел 11'!F18,0,1)</f>
        <v>0</v>
      </c>
    </row>
    <row r="1911" spans="1:8" ht="12.75">
      <c r="A1911" s="98" t="s">
        <v>15</v>
      </c>
      <c s="36">
        <v>11</v>
      </c>
      <c s="36">
        <v>177</v>
      </c>
      <c r="E1911" s="36" t="s">
        <v>3549</v>
      </c>
      <c r="H1911" s="36">
        <f>IF('Раздел 11'!Q19+'Раздел 11'!P19+'Раздел 11'!O19+'Раздел 11'!N19+'Раздел 11'!M19&lt;='Раздел 11'!J19+'Раздел 11'!I19+'Раздел 11'!H19+'Раздел 11'!G19+'Раздел 11'!F19,0,1)</f>
        <v>0</v>
      </c>
    </row>
    <row r="1912" spans="1:8" ht="12.75">
      <c r="A1912" s="98" t="s">
        <v>15</v>
      </c>
      <c s="36">
        <v>11</v>
      </c>
      <c s="36">
        <v>178</v>
      </c>
      <c r="E1912" s="36" t="s">
        <v>3550</v>
      </c>
      <c r="H1912" s="36">
        <f>IF('Раздел 11'!Q20+'Раздел 11'!P20+'Раздел 11'!O20+'Раздел 11'!N20+'Раздел 11'!M20&lt;='Раздел 11'!J20+'Раздел 11'!I20+'Раздел 11'!H20+'Раздел 11'!G20+'Раздел 11'!F20,0,1)</f>
        <v>0</v>
      </c>
    </row>
    <row r="1913" spans="1:8" ht="12.75">
      <c r="A1913" s="98" t="s">
        <v>15</v>
      </c>
      <c s="36">
        <v>11</v>
      </c>
      <c s="36">
        <v>179</v>
      </c>
      <c r="E1913" s="36" t="s">
        <v>3551</v>
      </c>
      <c r="H1913" s="36">
        <f>IF('Раздел 11'!Q21+'Раздел 11'!P21+'Раздел 11'!O21+'Раздел 11'!N21+'Раздел 11'!M21&lt;='Раздел 11'!J21+'Раздел 11'!I21+'Раздел 11'!H21+'Раздел 11'!G21+'Раздел 11'!F21,0,1)</f>
        <v>0</v>
      </c>
    </row>
    <row r="1914" spans="1:8" ht="12.75">
      <c r="A1914" s="98" t="s">
        <v>15</v>
      </c>
      <c s="36">
        <v>11</v>
      </c>
      <c s="36">
        <v>180</v>
      </c>
      <c r="E1914" s="36" t="s">
        <v>3552</v>
      </c>
      <c r="H1914" s="36">
        <f>IF('Раздел 11'!Q22+'Раздел 11'!P22+'Раздел 11'!O22+'Раздел 11'!N22+'Раздел 11'!M22&lt;='Раздел 11'!J22+'Раздел 11'!I22+'Раздел 11'!H22+'Раздел 11'!G22+'Раздел 11'!F22,0,1)</f>
        <v>0</v>
      </c>
    </row>
    <row r="1915" spans="1:8" ht="12.75">
      <c r="A1915" s="98" t="s">
        <v>15</v>
      </c>
      <c s="36">
        <v>11</v>
      </c>
      <c s="36">
        <v>181</v>
      </c>
      <c r="E1915" s="36" t="s">
        <v>3553</v>
      </c>
      <c r="H1915" s="36">
        <f>IF('Раздел 11'!Q23+'Раздел 11'!P23+'Раздел 11'!O23+'Раздел 11'!N23+'Раздел 11'!M23&lt;='Раздел 11'!J23+'Раздел 11'!I23+'Раздел 11'!H23+'Раздел 11'!G23+'Раздел 11'!F23,0,1)</f>
        <v>0</v>
      </c>
    </row>
    <row r="1916" spans="1:8" ht="12.75">
      <c r="A1916" s="98" t="s">
        <v>15</v>
      </c>
      <c s="36">
        <v>11</v>
      </c>
      <c s="36">
        <v>182</v>
      </c>
      <c r="E1916" s="36" t="s">
        <v>3554</v>
      </c>
      <c r="H1916" s="36">
        <f>IF('Раздел 11'!Q24+'Раздел 11'!P24+'Раздел 11'!O24+'Раздел 11'!N24+'Раздел 11'!M24&lt;='Раздел 11'!J24+'Раздел 11'!I24+'Раздел 11'!H24+'Раздел 11'!G24+'Раздел 11'!F24,0,1)</f>
        <v>0</v>
      </c>
    </row>
    <row r="1917" spans="1:8" ht="12.75">
      <c r="A1917" s="98" t="s">
        <v>15</v>
      </c>
      <c s="36">
        <v>11</v>
      </c>
      <c s="36">
        <v>183</v>
      </c>
      <c r="E1917" s="36" t="s">
        <v>3555</v>
      </c>
      <c r="H1917" s="36">
        <f>IF('Раздел 11'!Q25+'Раздел 11'!P25+'Раздел 11'!O25+'Раздел 11'!N25+'Раздел 11'!M25&lt;='Раздел 11'!J25+'Раздел 11'!I25+'Раздел 11'!H25+'Раздел 11'!G25+'Раздел 11'!F25,0,1)</f>
        <v>0</v>
      </c>
    </row>
    <row r="1918" spans="1:8" ht="12.75">
      <c r="A1918" s="98" t="s">
        <v>15</v>
      </c>
      <c s="36">
        <v>11</v>
      </c>
      <c s="36">
        <v>184</v>
      </c>
      <c r="E1918" s="36" t="s">
        <v>3556</v>
      </c>
      <c r="H1918" s="36">
        <f>IF('Раздел 11'!Q26+'Раздел 11'!P26+'Раздел 11'!O26+'Раздел 11'!N26+'Раздел 11'!M26&lt;='Раздел 11'!J26+'Раздел 11'!I26+'Раздел 11'!H26+'Раздел 11'!G26+'Раздел 11'!F26,0,1)</f>
        <v>0</v>
      </c>
    </row>
    <row r="1919" spans="1:8" ht="12.75">
      <c r="A1919" s="98" t="s">
        <v>15</v>
      </c>
      <c s="36">
        <v>11</v>
      </c>
      <c s="36">
        <v>185</v>
      </c>
      <c r="E1919" s="36" t="s">
        <v>3557</v>
      </c>
      <c r="H1919" s="36">
        <f>IF('Раздел 11'!Q5+'Раздел 11'!P5+'Раздел 11'!O5+'Раздел 11'!N5+'Раздел 11'!M5+'Раздел 11'!L5&lt;='Раздел 11'!J5+'Раздел 11'!I5+'Раздел 11'!H5+'Раздел 11'!G5+'Раздел 11'!F5+'Раздел 11'!E5,0,1)</f>
        <v>0</v>
      </c>
    </row>
    <row r="1920" spans="1:8" ht="12.75">
      <c r="A1920" s="98" t="s">
        <v>15</v>
      </c>
      <c s="36">
        <v>11</v>
      </c>
      <c s="36">
        <v>186</v>
      </c>
      <c r="E1920" s="36" t="s">
        <v>3558</v>
      </c>
      <c r="H1920" s="36">
        <f>IF('Раздел 11'!Q6+'Раздел 11'!P6+'Раздел 11'!O6+'Раздел 11'!N6+'Раздел 11'!M6+'Раздел 11'!L6&lt;='Раздел 11'!J6+'Раздел 11'!I6+'Раздел 11'!H6+'Раздел 11'!G6+'Раздел 11'!F6+'Раздел 11'!E6,0,1)</f>
        <v>0</v>
      </c>
    </row>
    <row r="1921" spans="1:8" ht="12.75">
      <c r="A1921" s="98" t="s">
        <v>15</v>
      </c>
      <c s="36">
        <v>11</v>
      </c>
      <c s="36">
        <v>187</v>
      </c>
      <c r="E1921" s="36" t="s">
        <v>3559</v>
      </c>
      <c r="H1921" s="36">
        <f>IF('Раздел 11'!Q7+'Раздел 11'!P7+'Раздел 11'!O7+'Раздел 11'!N7+'Раздел 11'!M7+'Раздел 11'!L7&lt;='Раздел 11'!J7+'Раздел 11'!I7+'Раздел 11'!H7+'Раздел 11'!G7+'Раздел 11'!F7+'Раздел 11'!E7,0,1)</f>
        <v>0</v>
      </c>
    </row>
    <row r="1922" spans="1:8" ht="12.75">
      <c r="A1922" s="98" t="s">
        <v>15</v>
      </c>
      <c s="36">
        <v>11</v>
      </c>
      <c s="36">
        <v>188</v>
      </c>
      <c r="E1922" s="36" t="s">
        <v>3560</v>
      </c>
      <c r="H1922" s="36">
        <f>IF('Раздел 11'!Q8+'Раздел 11'!P8+'Раздел 11'!O8+'Раздел 11'!N8+'Раздел 11'!M8+'Раздел 11'!L8&lt;='Раздел 11'!J8+'Раздел 11'!I8+'Раздел 11'!H8+'Раздел 11'!G8+'Раздел 11'!F8+'Раздел 11'!E8,0,1)</f>
        <v>0</v>
      </c>
    </row>
    <row r="1923" spans="1:8" ht="12.75">
      <c r="A1923" s="98" t="s">
        <v>15</v>
      </c>
      <c s="36">
        <v>11</v>
      </c>
      <c s="36">
        <v>189</v>
      </c>
      <c r="E1923" s="36" t="s">
        <v>3561</v>
      </c>
      <c r="H1923" s="36">
        <f>IF('Раздел 11'!Q9+'Раздел 11'!P9+'Раздел 11'!O9+'Раздел 11'!N9+'Раздел 11'!M9+'Раздел 11'!L9&lt;='Раздел 11'!J9+'Раздел 11'!I9+'Раздел 11'!H9+'Раздел 11'!G9+'Раздел 11'!F9+'Раздел 11'!E9,0,1)</f>
        <v>0</v>
      </c>
    </row>
    <row r="1924" spans="1:8" ht="12.75">
      <c r="A1924" s="98" t="s">
        <v>15</v>
      </c>
      <c s="36">
        <v>11</v>
      </c>
      <c s="36">
        <v>190</v>
      </c>
      <c r="E1924" s="36" t="s">
        <v>3562</v>
      </c>
      <c r="H1924" s="36">
        <f>IF('Раздел 11'!Q10+'Раздел 11'!P10+'Раздел 11'!O10+'Раздел 11'!N10+'Раздел 11'!M10+'Раздел 11'!L10&lt;='Раздел 11'!J10+'Раздел 11'!I10+'Раздел 11'!H10+'Раздел 11'!G10+'Раздел 11'!F10+'Раздел 11'!E10,0,1)</f>
        <v>0</v>
      </c>
    </row>
    <row r="1925" spans="1:8" ht="12.75">
      <c r="A1925" s="98" t="s">
        <v>15</v>
      </c>
      <c s="36">
        <v>11</v>
      </c>
      <c s="36">
        <v>191</v>
      </c>
      <c r="E1925" s="36" t="s">
        <v>3563</v>
      </c>
      <c r="H1925" s="36">
        <f>IF('Раздел 11'!Q11+'Раздел 11'!P11+'Раздел 11'!O11+'Раздел 11'!N11+'Раздел 11'!M11+'Раздел 11'!L11&lt;='Раздел 11'!J11+'Раздел 11'!I11+'Раздел 11'!H11+'Раздел 11'!G11+'Раздел 11'!F11+'Раздел 11'!E11,0,1)</f>
        <v>0</v>
      </c>
    </row>
    <row r="1926" spans="1:8" ht="12.75">
      <c r="A1926" s="98" t="s">
        <v>15</v>
      </c>
      <c s="36">
        <v>11</v>
      </c>
      <c s="36">
        <v>192</v>
      </c>
      <c r="E1926" s="36" t="s">
        <v>3564</v>
      </c>
      <c r="H1926" s="36">
        <f>IF('Раздел 11'!Q12+'Раздел 11'!P12+'Раздел 11'!O12+'Раздел 11'!N12+'Раздел 11'!M12+'Раздел 11'!L12&lt;='Раздел 11'!J12+'Раздел 11'!I12+'Раздел 11'!H12+'Раздел 11'!G12+'Раздел 11'!F12+'Раздел 11'!E12,0,1)</f>
        <v>0</v>
      </c>
    </row>
    <row r="1927" spans="1:8" ht="12.75">
      <c r="A1927" s="98" t="s">
        <v>15</v>
      </c>
      <c s="36">
        <v>11</v>
      </c>
      <c s="36">
        <v>193</v>
      </c>
      <c r="E1927" s="36" t="s">
        <v>3565</v>
      </c>
      <c r="H1927" s="36">
        <f>IF('Раздел 11'!Q13+'Раздел 11'!P13+'Раздел 11'!O13+'Раздел 11'!N13+'Раздел 11'!M13+'Раздел 11'!L13&lt;='Раздел 11'!J13+'Раздел 11'!I13+'Раздел 11'!H13+'Раздел 11'!G13+'Раздел 11'!F13+'Раздел 11'!E13,0,1)</f>
        <v>0</v>
      </c>
    </row>
    <row r="1928" spans="1:8" ht="12.75">
      <c r="A1928" s="98" t="s">
        <v>15</v>
      </c>
      <c s="36">
        <v>11</v>
      </c>
      <c s="36">
        <v>194</v>
      </c>
      <c r="E1928" s="36" t="s">
        <v>3566</v>
      </c>
      <c r="H1928" s="36">
        <f>IF('Раздел 11'!Q14+'Раздел 11'!P14+'Раздел 11'!O14+'Раздел 11'!N14+'Раздел 11'!M14+'Раздел 11'!L14&lt;='Раздел 11'!J14+'Раздел 11'!I14+'Раздел 11'!H14+'Раздел 11'!G14+'Раздел 11'!F14+'Раздел 11'!E14,0,1)</f>
        <v>0</v>
      </c>
    </row>
    <row r="1929" spans="1:8" ht="12.75">
      <c r="A1929" s="98" t="s">
        <v>15</v>
      </c>
      <c s="36">
        <v>11</v>
      </c>
      <c s="36">
        <v>195</v>
      </c>
      <c r="E1929" s="36" t="s">
        <v>3567</v>
      </c>
      <c r="H1929" s="36">
        <f>IF('Раздел 11'!Q15+'Раздел 11'!P15+'Раздел 11'!O15+'Раздел 11'!N15+'Раздел 11'!M15+'Раздел 11'!L15&lt;='Раздел 11'!J15+'Раздел 11'!I15+'Раздел 11'!H15+'Раздел 11'!G15+'Раздел 11'!F15+'Раздел 11'!E15,0,1)</f>
        <v>0</v>
      </c>
    </row>
    <row r="1930" spans="1:8" ht="12.75">
      <c r="A1930" s="98" t="s">
        <v>15</v>
      </c>
      <c s="36">
        <v>11</v>
      </c>
      <c s="36">
        <v>196</v>
      </c>
      <c r="E1930" s="36" t="s">
        <v>3568</v>
      </c>
      <c r="H1930" s="36">
        <f>IF('Раздел 11'!Q16+'Раздел 11'!P16+'Раздел 11'!O16+'Раздел 11'!N16+'Раздел 11'!M16+'Раздел 11'!L16&lt;='Раздел 11'!J16+'Раздел 11'!I16+'Раздел 11'!H16+'Раздел 11'!G16+'Раздел 11'!F16+'Раздел 11'!E16,0,1)</f>
        <v>0</v>
      </c>
    </row>
    <row r="1931" spans="1:8" ht="12.75">
      <c r="A1931" s="98" t="s">
        <v>15</v>
      </c>
      <c s="36">
        <v>11</v>
      </c>
      <c s="36">
        <v>197</v>
      </c>
      <c r="E1931" s="36" t="s">
        <v>3569</v>
      </c>
      <c r="H1931" s="36">
        <f>IF('Раздел 11'!Q17+'Раздел 11'!P17+'Раздел 11'!O17+'Раздел 11'!N17+'Раздел 11'!M17+'Раздел 11'!L17&lt;='Раздел 11'!J17+'Раздел 11'!I17+'Раздел 11'!H17+'Раздел 11'!G17+'Раздел 11'!F17+'Раздел 11'!E17,0,1)</f>
        <v>0</v>
      </c>
    </row>
    <row r="1932" spans="1:8" ht="12.75">
      <c r="A1932" s="98" t="s">
        <v>15</v>
      </c>
      <c s="36">
        <v>11</v>
      </c>
      <c s="36">
        <v>198</v>
      </c>
      <c r="E1932" s="36" t="s">
        <v>3570</v>
      </c>
      <c r="H1932" s="36">
        <f>IF('Раздел 11'!Q18+'Раздел 11'!P18+'Раздел 11'!O18+'Раздел 11'!N18+'Раздел 11'!M18+'Раздел 11'!L18&lt;='Раздел 11'!J18+'Раздел 11'!I18+'Раздел 11'!H18+'Раздел 11'!G18+'Раздел 11'!F18+'Раздел 11'!E18,0,1)</f>
        <v>0</v>
      </c>
    </row>
    <row r="1933" spans="1:8" ht="12.75">
      <c r="A1933" s="98" t="s">
        <v>15</v>
      </c>
      <c s="36">
        <v>11</v>
      </c>
      <c s="36">
        <v>199</v>
      </c>
      <c r="E1933" s="36" t="s">
        <v>3571</v>
      </c>
      <c r="H1933" s="36">
        <f>IF('Раздел 11'!Q19+'Раздел 11'!P19+'Раздел 11'!O19+'Раздел 11'!N19+'Раздел 11'!M19+'Раздел 11'!L19&lt;='Раздел 11'!J19+'Раздел 11'!I19+'Раздел 11'!H19+'Раздел 11'!G19+'Раздел 11'!F19+'Раздел 11'!E19,0,1)</f>
        <v>0</v>
      </c>
    </row>
    <row r="1934" spans="1:8" ht="12.75">
      <c r="A1934" s="98" t="s">
        <v>15</v>
      </c>
      <c s="36">
        <v>11</v>
      </c>
      <c s="36">
        <v>200</v>
      </c>
      <c r="E1934" s="36" t="s">
        <v>3572</v>
      </c>
      <c r="H1934" s="36">
        <f>IF('Раздел 11'!Q20+'Раздел 11'!P20+'Раздел 11'!O20+'Раздел 11'!N20+'Раздел 11'!M20+'Раздел 11'!L20&lt;='Раздел 11'!J20+'Раздел 11'!I20+'Раздел 11'!H20+'Раздел 11'!G20+'Раздел 11'!F20+'Раздел 11'!E20,0,1)</f>
        <v>0</v>
      </c>
    </row>
    <row r="1935" spans="1:8" ht="12.75">
      <c r="A1935" s="98" t="s">
        <v>15</v>
      </c>
      <c s="36">
        <v>11</v>
      </c>
      <c s="36">
        <v>201</v>
      </c>
      <c r="E1935" s="36" t="s">
        <v>3573</v>
      </c>
      <c r="H1935" s="36">
        <f>IF('Раздел 11'!Q21+'Раздел 11'!P21+'Раздел 11'!O21+'Раздел 11'!N21+'Раздел 11'!M21+'Раздел 11'!L21&lt;='Раздел 11'!J21+'Раздел 11'!I21+'Раздел 11'!H21+'Раздел 11'!G21+'Раздел 11'!F21+'Раздел 11'!E21,0,1)</f>
        <v>0</v>
      </c>
    </row>
    <row r="1936" spans="1:8" ht="12.75">
      <c r="A1936" s="98" t="s">
        <v>15</v>
      </c>
      <c s="36">
        <v>11</v>
      </c>
      <c s="36">
        <v>202</v>
      </c>
      <c r="E1936" s="36" t="s">
        <v>3574</v>
      </c>
      <c r="H1936" s="36">
        <f>IF('Раздел 11'!Q22+'Раздел 11'!P22+'Раздел 11'!O22+'Раздел 11'!N22+'Раздел 11'!M22+'Раздел 11'!L22&lt;='Раздел 11'!J22+'Раздел 11'!I22+'Раздел 11'!H22+'Раздел 11'!G22+'Раздел 11'!F22+'Раздел 11'!E22,0,1)</f>
        <v>0</v>
      </c>
    </row>
    <row r="1937" spans="1:8" ht="12.75">
      <c r="A1937" s="98" t="s">
        <v>15</v>
      </c>
      <c s="36">
        <v>11</v>
      </c>
      <c s="36">
        <v>203</v>
      </c>
      <c r="E1937" s="36" t="s">
        <v>3575</v>
      </c>
      <c r="H1937" s="36">
        <f>IF('Раздел 11'!Q23+'Раздел 11'!P23+'Раздел 11'!O23+'Раздел 11'!N23+'Раздел 11'!M23+'Раздел 11'!L23&lt;='Раздел 11'!J23+'Раздел 11'!I23+'Раздел 11'!H23+'Раздел 11'!G23+'Раздел 11'!F23+'Раздел 11'!E23,0,1)</f>
        <v>0</v>
      </c>
    </row>
    <row r="1938" spans="1:8" ht="12.75">
      <c r="A1938" s="98" t="s">
        <v>15</v>
      </c>
      <c s="36">
        <v>11</v>
      </c>
      <c s="36">
        <v>204</v>
      </c>
      <c r="E1938" s="36" t="s">
        <v>3576</v>
      </c>
      <c r="H1938" s="36">
        <f>IF('Раздел 11'!Q24+'Раздел 11'!P24+'Раздел 11'!O24+'Раздел 11'!N24+'Раздел 11'!M24+'Раздел 11'!L24&lt;='Раздел 11'!J24+'Раздел 11'!I24+'Раздел 11'!H24+'Раздел 11'!G24+'Раздел 11'!F24+'Раздел 11'!E24,0,1)</f>
        <v>0</v>
      </c>
    </row>
    <row r="1939" spans="1:8" ht="12.75">
      <c r="A1939" s="98" t="s">
        <v>15</v>
      </c>
      <c s="36">
        <v>11</v>
      </c>
      <c s="36">
        <v>205</v>
      </c>
      <c r="E1939" s="36" t="s">
        <v>3577</v>
      </c>
      <c r="H1939" s="36">
        <f>IF('Раздел 11'!Q25+'Раздел 11'!P25+'Раздел 11'!O25+'Раздел 11'!N25+'Раздел 11'!M25+'Раздел 11'!L25&lt;='Раздел 11'!J25+'Раздел 11'!I25+'Раздел 11'!H25+'Раздел 11'!G25+'Раздел 11'!F25+'Раздел 11'!E25,0,1)</f>
        <v>0</v>
      </c>
    </row>
    <row r="1940" spans="1:8" ht="12.75">
      <c r="A1940" s="98" t="s">
        <v>15</v>
      </c>
      <c s="36">
        <v>11</v>
      </c>
      <c s="36">
        <v>206</v>
      </c>
      <c r="E1940" s="36" t="s">
        <v>3578</v>
      </c>
      <c r="H1940" s="36">
        <f>IF('Раздел 11'!Q26+'Раздел 11'!P26+'Раздел 11'!O26+'Раздел 11'!N26+'Раздел 11'!M26+'Раздел 11'!L26&lt;='Раздел 11'!J26+'Раздел 11'!I26+'Раздел 11'!H26+'Раздел 11'!G26+'Раздел 11'!F26+'Раздел 11'!E26,0,1)</f>
        <v>0</v>
      </c>
    </row>
    <row r="1941" spans="1:8" ht="12.75">
      <c r="A1941" s="35" t="s">
        <v>15</v>
      </c>
      <c s="35">
        <v>12</v>
      </c>
      <c s="35">
        <v>0</v>
      </c>
      <c s="35"/>
      <c s="99" t="str">
        <f>CONCATENATE("Количество ошибок в разделе 12: ",H1941)</f>
        <v>Количество ошибок в разделе 12: 0</v>
      </c>
      <c s="35"/>
      <c s="35"/>
      <c s="99">
        <f>SUM(H1942:H1983)</f>
        <v>0</v>
      </c>
    </row>
    <row r="1942" spans="1:8" ht="12.75">
      <c r="A1942" s="98" t="s">
        <v>15</v>
      </c>
      <c s="36">
        <v>12</v>
      </c>
      <c s="36">
        <v>1</v>
      </c>
      <c r="E1942" s="36" t="s">
        <v>1064</v>
      </c>
      <c r="H1942" s="36">
        <f>IF('Раздел 12'!E5&lt;='Раздел 12'!D5,0,1)</f>
        <v>0</v>
      </c>
    </row>
    <row r="1943" spans="1:8" ht="12.75">
      <c r="A1943" t="s">
        <v>15</v>
      </c>
      <c s="36">
        <v>12</v>
      </c>
      <c s="36">
        <v>2</v>
      </c>
      <c r="E1943" s="36" t="s">
        <v>1065</v>
      </c>
      <c r="H1943" s="36">
        <f>IF('Раздел 12'!E6&lt;='Раздел 12'!D6,0,1)</f>
        <v>0</v>
      </c>
    </row>
    <row r="1944" spans="1:8" ht="12.75">
      <c r="A1944" t="s">
        <v>15</v>
      </c>
      <c s="36">
        <v>12</v>
      </c>
      <c s="36">
        <v>3</v>
      </c>
      <c r="E1944" s="36" t="s">
        <v>1066</v>
      </c>
      <c r="H1944" s="36">
        <f>IF('Раздел 12'!E7&lt;='Раздел 12'!D7,0,1)</f>
        <v>0</v>
      </c>
    </row>
    <row r="1945" spans="1:8" ht="12.75">
      <c r="A1945" t="s">
        <v>15</v>
      </c>
      <c s="36">
        <v>12</v>
      </c>
      <c s="36">
        <v>4</v>
      </c>
      <c r="E1945" s="36" t="s">
        <v>1067</v>
      </c>
      <c r="H1945" s="36">
        <f>IF('Раздел 12'!E8&lt;='Раздел 12'!D8,0,1)</f>
        <v>0</v>
      </c>
    </row>
    <row r="1946" spans="1:8" ht="12.75">
      <c r="A1946" t="s">
        <v>15</v>
      </c>
      <c s="36">
        <v>12</v>
      </c>
      <c s="36">
        <v>5</v>
      </c>
      <c r="E1946" s="36" t="s">
        <v>1068</v>
      </c>
      <c r="H1946" s="36">
        <f>IF('Раздел 12'!E9&lt;='Раздел 12'!D9,0,1)</f>
        <v>0</v>
      </c>
    </row>
    <row r="1947" spans="1:8" ht="12.75">
      <c r="A1947" t="s">
        <v>15</v>
      </c>
      <c s="36">
        <v>12</v>
      </c>
      <c s="36">
        <v>6</v>
      </c>
      <c r="E1947" s="36" t="s">
        <v>1069</v>
      </c>
      <c r="H1947" s="36">
        <f>IF('Раздел 12'!E10&lt;='Раздел 12'!D10,0,1)</f>
        <v>0</v>
      </c>
    </row>
    <row r="1948" spans="1:8" ht="12.75">
      <c r="A1948" t="s">
        <v>15</v>
      </c>
      <c s="36">
        <v>12</v>
      </c>
      <c s="36">
        <v>7</v>
      </c>
      <c r="E1948" s="36" t="s">
        <v>1070</v>
      </c>
      <c r="H1948" s="36">
        <f>IF('Раздел 12'!E11&lt;='Раздел 12'!D11,0,1)</f>
        <v>0</v>
      </c>
    </row>
    <row r="1949" spans="1:8" ht="12.75">
      <c r="A1949" t="s">
        <v>15</v>
      </c>
      <c s="36">
        <v>12</v>
      </c>
      <c s="36">
        <v>8</v>
      </c>
      <c r="E1949" s="36" t="s">
        <v>1071</v>
      </c>
      <c r="H1949" s="36">
        <f>IF('Раздел 12'!E12&lt;='Раздел 12'!D12,0,1)</f>
        <v>0</v>
      </c>
    </row>
    <row r="1950" spans="1:8" ht="12.75">
      <c r="A1950" t="s">
        <v>15</v>
      </c>
      <c s="36">
        <v>12</v>
      </c>
      <c s="36">
        <v>9</v>
      </c>
      <c r="E1950" s="36" t="s">
        <v>1072</v>
      </c>
      <c r="H1950" s="36">
        <f>IF('Раздел 12'!E13&lt;='Раздел 12'!D13,0,1)</f>
        <v>0</v>
      </c>
    </row>
    <row r="1951" spans="1:8" ht="12.75">
      <c r="A1951" t="s">
        <v>15</v>
      </c>
      <c s="36">
        <v>12</v>
      </c>
      <c s="36">
        <v>10</v>
      </c>
      <c r="E1951" s="36" t="s">
        <v>1073</v>
      </c>
      <c r="H1951" s="36">
        <f>IF('Раздел 12'!E14&lt;='Раздел 12'!D14,0,1)</f>
        <v>0</v>
      </c>
    </row>
    <row r="1952" spans="1:8" ht="12.75">
      <c r="A1952" t="s">
        <v>15</v>
      </c>
      <c s="36">
        <v>12</v>
      </c>
      <c s="36">
        <v>11</v>
      </c>
      <c r="E1952" s="36" t="s">
        <v>1074</v>
      </c>
      <c r="H1952" s="36">
        <f>IF('Раздел 12'!E15&lt;='Раздел 12'!D15,0,1)</f>
        <v>0</v>
      </c>
    </row>
    <row r="1953" spans="1:8" ht="12.75">
      <c r="A1953" t="s">
        <v>15</v>
      </c>
      <c s="36">
        <v>12</v>
      </c>
      <c s="36">
        <v>12</v>
      </c>
      <c r="E1953" s="36" t="s">
        <v>1075</v>
      </c>
      <c r="H1953" s="36">
        <f>IF('Раздел 12'!E16&lt;='Раздел 12'!D16,0,1)</f>
        <v>0</v>
      </c>
    </row>
    <row r="1954" spans="1:8" ht="12.75">
      <c r="A1954" t="s">
        <v>15</v>
      </c>
      <c s="36">
        <v>12</v>
      </c>
      <c s="36">
        <v>13</v>
      </c>
      <c r="E1954" s="36" t="s">
        <v>1076</v>
      </c>
      <c r="H1954" s="36">
        <f>IF('Раздел 12'!E17&lt;='Раздел 12'!D17,0,1)</f>
        <v>0</v>
      </c>
    </row>
    <row r="1955" spans="1:8" ht="12.75">
      <c r="A1955" t="s">
        <v>15</v>
      </c>
      <c s="36">
        <v>12</v>
      </c>
      <c s="36">
        <v>14</v>
      </c>
      <c r="E1955" s="36" t="s">
        <v>1077</v>
      </c>
      <c r="H1955" s="36">
        <f>IF('Раздел 12'!E18&lt;='Раздел 12'!D18,0,1)</f>
        <v>0</v>
      </c>
    </row>
    <row r="1956" spans="1:8" ht="12.75">
      <c r="A1956" t="s">
        <v>15</v>
      </c>
      <c s="36">
        <v>12</v>
      </c>
      <c s="36">
        <v>15</v>
      </c>
      <c r="E1956" s="36" t="s">
        <v>1078</v>
      </c>
      <c r="H1956" s="36">
        <f>IF('Раздел 12'!E19&lt;='Раздел 12'!D19,0,1)</f>
        <v>0</v>
      </c>
    </row>
    <row r="1957" spans="1:8" ht="12.75">
      <c r="A1957" t="s">
        <v>15</v>
      </c>
      <c s="36">
        <v>12</v>
      </c>
      <c s="36">
        <v>16</v>
      </c>
      <c r="E1957" s="36" t="s">
        <v>1079</v>
      </c>
      <c r="H1957" s="36">
        <f>IF('Раздел 12'!E20&lt;='Раздел 12'!D20,0,1)</f>
        <v>0</v>
      </c>
    </row>
    <row r="1958" spans="1:8" ht="12.75">
      <c r="A1958" t="s">
        <v>15</v>
      </c>
      <c s="36">
        <v>12</v>
      </c>
      <c s="36">
        <v>17</v>
      </c>
      <c r="E1958" s="36" t="s">
        <v>1080</v>
      </c>
      <c r="H1958" s="36">
        <f>IF('Раздел 12'!E21&lt;='Раздел 12'!D21,0,1)</f>
        <v>0</v>
      </c>
    </row>
    <row r="1959" spans="1:8" ht="12.75">
      <c r="A1959" t="s">
        <v>15</v>
      </c>
      <c s="36">
        <v>12</v>
      </c>
      <c s="36">
        <v>18</v>
      </c>
      <c r="E1959" s="36" t="s">
        <v>1081</v>
      </c>
      <c r="H1959" s="36">
        <f>IF('Раздел 12'!E22&lt;='Раздел 12'!D22,0,1)</f>
        <v>0</v>
      </c>
    </row>
    <row r="1960" spans="1:8" ht="12.75">
      <c r="A1960" t="s">
        <v>15</v>
      </c>
      <c s="36">
        <v>12</v>
      </c>
      <c s="36">
        <v>19</v>
      </c>
      <c r="E1960" s="36" t="s">
        <v>1082</v>
      </c>
      <c r="H1960" s="36">
        <f>IF('Раздел 12'!E23&lt;='Раздел 12'!D23,0,1)</f>
        <v>0</v>
      </c>
    </row>
    <row r="1961" spans="1:8" ht="12.75">
      <c r="A1961" t="s">
        <v>15</v>
      </c>
      <c s="36">
        <v>12</v>
      </c>
      <c s="36">
        <v>20</v>
      </c>
      <c r="E1961" s="36" t="s">
        <v>1083</v>
      </c>
      <c r="H1961" s="36">
        <f>IF('Раздел 12'!E24&lt;='Раздел 12'!D24,0,1)</f>
        <v>0</v>
      </c>
    </row>
    <row r="1962" spans="1:8" ht="12.75">
      <c r="A1962" t="s">
        <v>15</v>
      </c>
      <c s="36">
        <v>12</v>
      </c>
      <c s="36">
        <v>21</v>
      </c>
      <c r="E1962" s="36" t="s">
        <v>1084</v>
      </c>
      <c r="H1962" s="36">
        <f>IF('Раздел 12'!E25&lt;='Раздел 12'!D25,0,1)</f>
        <v>0</v>
      </c>
    </row>
    <row r="1963" spans="1:8" ht="12.75">
      <c r="A1963" s="98" t="s">
        <v>15</v>
      </c>
      <c s="36">
        <v>12</v>
      </c>
      <c s="36">
        <v>22</v>
      </c>
      <c r="E1963" s="36" t="s">
        <v>1159</v>
      </c>
      <c r="H1963" s="36">
        <f>IF('Раздел 12'!D21+'Раздел 12'!D22&lt;='Раздел 12'!D20,0,1)</f>
        <v>0</v>
      </c>
    </row>
    <row r="1964" spans="1:8" ht="12.75">
      <c r="A1964" s="98" t="s">
        <v>15</v>
      </c>
      <c s="36">
        <v>12</v>
      </c>
      <c s="36">
        <v>23</v>
      </c>
      <c r="E1964" s="36" t="s">
        <v>1160</v>
      </c>
      <c r="H1964" s="36">
        <f>IF('Раздел 12'!E21+'Раздел 12'!E22&lt;='Раздел 12'!E20,0,1)</f>
        <v>0</v>
      </c>
    </row>
    <row r="1965" spans="1:8" ht="12.75">
      <c r="A1965" s="98" t="s">
        <v>15</v>
      </c>
      <c s="36">
        <v>12</v>
      </c>
      <c s="36">
        <v>24</v>
      </c>
      <c r="E1965" s="36" t="s">
        <v>3603</v>
      </c>
      <c r="H1965" s="36">
        <f>IF(OR(AND('Раздел 12'!D5=0,'Раздел 8'!E6-'Раздел 8'!F6=0),AND('Раздел 12'!D5&gt;0,'Раздел 8'!E6-'Раздел 8'!F6&gt;0)),0,1)</f>
        <v>0</v>
      </c>
    </row>
    <row r="1966" spans="1:8" ht="12.75">
      <c r="A1966" s="98" t="s">
        <v>15</v>
      </c>
      <c s="36">
        <v>12</v>
      </c>
      <c s="36">
        <v>25</v>
      </c>
      <c r="E1966" s="36" t="s">
        <v>3604</v>
      </c>
      <c r="H1966" s="36">
        <f>IF(OR(AND('Раздел 12'!D6=0,'Раздел 8'!E7-'Раздел 8'!F7=0),AND('Раздел 12'!D6&gt;0,'Раздел 8'!E7-'Раздел 8'!F7&gt;0)),0,1)</f>
        <v>0</v>
      </c>
    </row>
    <row r="1967" spans="1:8" ht="12.75">
      <c r="A1967" s="98" t="s">
        <v>15</v>
      </c>
      <c s="36">
        <v>12</v>
      </c>
      <c s="36">
        <v>26</v>
      </c>
      <c r="E1967" s="36" t="s">
        <v>3605</v>
      </c>
      <c r="H1967" s="36">
        <f>IF(OR(AND('Раздел 12'!D7=0,'Раздел 8'!E11-'Раздел 8'!F11=0),AND('Раздел 12'!D7&gt;0,'Раздел 8'!E11-'Раздел 8'!F11&gt;0)),0,1)</f>
        <v>0</v>
      </c>
    </row>
    <row r="1968" spans="1:8" ht="12.75">
      <c r="A1968" s="98" t="s">
        <v>15</v>
      </c>
      <c s="36">
        <v>12</v>
      </c>
      <c s="36">
        <v>27</v>
      </c>
      <c r="E1968" s="36" t="s">
        <v>3606</v>
      </c>
      <c r="H1968" s="36">
        <f>IF(OR(AND('Раздел 12'!D8=0,'Раздел 8'!E12-'Раздел 8'!F12=0),AND('Раздел 12'!D8&gt;0,'Раздел 8'!E12-'Раздел 8'!F12&gt;0)),0,1)</f>
        <v>0</v>
      </c>
    </row>
    <row r="1969" spans="1:8" ht="12.75">
      <c r="A1969" s="98" t="s">
        <v>15</v>
      </c>
      <c s="36">
        <v>12</v>
      </c>
      <c s="36">
        <v>28</v>
      </c>
      <c r="E1969" s="36" t="s">
        <v>3607</v>
      </c>
      <c r="H1969" s="36">
        <f>IF(OR(AND('Раздел 12'!D9=0,'Раздел 8'!E13-'Раздел 8'!F13=0),AND('Раздел 12'!D9&gt;0,'Раздел 8'!E13-'Раздел 8'!F13&gt;0)),0,1)</f>
        <v>0</v>
      </c>
    </row>
    <row r="1970" spans="1:8" ht="12.75">
      <c r="A1970" s="98" t="s">
        <v>15</v>
      </c>
      <c s="36">
        <v>12</v>
      </c>
      <c s="36">
        <v>29</v>
      </c>
      <c r="E1970" s="36" t="s">
        <v>3608</v>
      </c>
      <c r="H1970" s="36">
        <f>IF(OR(AND('Раздел 12'!D10=0,'Раздел 8'!E14-'Раздел 8'!F14=0),AND('Раздел 12'!D10&gt;0,'Раздел 8'!E14-'Раздел 8'!F14&gt;0)),0,1)</f>
        <v>0</v>
      </c>
    </row>
    <row r="1971" spans="1:8" ht="12.75">
      <c r="A1971" s="98" t="s">
        <v>15</v>
      </c>
      <c s="36">
        <v>12</v>
      </c>
      <c s="36">
        <v>30</v>
      </c>
      <c r="E1971" s="36" t="s">
        <v>3609</v>
      </c>
      <c r="H1971" s="36">
        <f>IF(OR(AND('Раздел 12'!D11=0,'Раздел 8'!E15-'Раздел 8'!F15=0),AND('Раздел 12'!D11&gt;0,'Раздел 8'!E15-'Раздел 8'!F15&gt;0)),0,1)</f>
        <v>0</v>
      </c>
    </row>
    <row r="1972" spans="1:8" ht="12.75">
      <c r="A1972" s="98" t="s">
        <v>15</v>
      </c>
      <c s="36">
        <v>12</v>
      </c>
      <c s="36">
        <v>31</v>
      </c>
      <c r="E1972" s="36" t="s">
        <v>3610</v>
      </c>
      <c r="H1972" s="36">
        <f>IF(OR(AND('Раздел 12'!D12=0,'Раздел 8'!E16-'Раздел 8'!F16=0),AND('Раздел 12'!D12&gt;0,'Раздел 8'!E16-'Раздел 8'!F16&gt;0)),0,1)</f>
        <v>0</v>
      </c>
    </row>
    <row r="1973" spans="1:8" ht="12.75">
      <c r="A1973" s="98" t="s">
        <v>15</v>
      </c>
      <c s="36">
        <v>12</v>
      </c>
      <c s="36">
        <v>32</v>
      </c>
      <c r="E1973" s="36" t="s">
        <v>3611</v>
      </c>
      <c r="H1973" s="36">
        <f>IF(OR(AND('Раздел 12'!D13=0,'Раздел 8'!E17-'Раздел 8'!F17=0),AND('Раздел 12'!D13&gt;0,'Раздел 8'!E17-'Раздел 8'!F17&gt;0)),0,1)</f>
        <v>0</v>
      </c>
    </row>
    <row r="1974" spans="1:8" ht="12.75">
      <c r="A1974" s="98" t="s">
        <v>15</v>
      </c>
      <c s="36">
        <v>12</v>
      </c>
      <c s="36">
        <v>33</v>
      </c>
      <c r="E1974" s="36" t="s">
        <v>3612</v>
      </c>
      <c r="H1974" s="36">
        <f>IF(OR(AND('Раздел 12'!D14=0,'Раздел 8'!E18-'Раздел 8'!F18=0),AND('Раздел 12'!D14&gt;0,'Раздел 8'!E18-'Раздел 8'!F18&gt;0)),0,1)</f>
        <v>0</v>
      </c>
    </row>
    <row r="1975" spans="1:8" ht="12.75">
      <c r="A1975" s="98" t="s">
        <v>15</v>
      </c>
      <c s="36">
        <v>12</v>
      </c>
      <c s="36">
        <v>34</v>
      </c>
      <c r="E1975" s="36" t="s">
        <v>3613</v>
      </c>
      <c r="H1975" s="36">
        <f>IF(OR(AND('Раздел 12'!D15=0,'Раздел 8'!E19-'Раздел 8'!F19=0),AND('Раздел 12'!D15&gt;0,'Раздел 8'!E19-'Раздел 8'!F19&gt;0)),0,1)</f>
        <v>0</v>
      </c>
    </row>
    <row r="1976" spans="1:8" ht="12.75">
      <c r="A1976" s="98" t="s">
        <v>15</v>
      </c>
      <c s="36">
        <v>12</v>
      </c>
      <c s="36">
        <v>35</v>
      </c>
      <c r="E1976" s="36" t="s">
        <v>3614</v>
      </c>
      <c r="H1976" s="36">
        <f>IF(OR(AND('Раздел 12'!D16=0,'Раздел 8'!E20-'Раздел 8'!F20=0),AND('Раздел 12'!D16&gt;0,'Раздел 8'!E20-'Раздел 8'!F20&gt;0)),0,1)</f>
        <v>0</v>
      </c>
    </row>
    <row r="1977" spans="1:8" ht="12.75">
      <c r="A1977" s="98" t="s">
        <v>15</v>
      </c>
      <c s="36">
        <v>12</v>
      </c>
      <c s="36">
        <v>36</v>
      </c>
      <c r="E1977" s="36" t="s">
        <v>3615</v>
      </c>
      <c r="H1977" s="36">
        <f>IF(OR(AND('Раздел 12'!D17=0,'Раздел 8'!E21-'Раздел 8'!F21=0),AND('Раздел 12'!D17&gt;0,'Раздел 8'!E21-'Раздел 8'!F21&gt;0)),0,1)</f>
        <v>0</v>
      </c>
    </row>
    <row r="1978" spans="1:8" ht="12.75">
      <c r="A1978" s="98" t="s">
        <v>15</v>
      </c>
      <c s="36">
        <v>12</v>
      </c>
      <c s="36">
        <v>37</v>
      </c>
      <c r="E1978" s="36" t="s">
        <v>3616</v>
      </c>
      <c r="H1978" s="36">
        <f>IF(OR(AND('Раздел 12'!D18=0,'Раздел 8'!E22-'Раздел 8'!F22=0),AND('Раздел 12'!D18&gt;0,'Раздел 8'!E22-'Раздел 8'!F22&gt;0)),0,1)</f>
        <v>0</v>
      </c>
    </row>
    <row r="1979" spans="1:8" ht="12.75">
      <c r="A1979" s="98" t="s">
        <v>15</v>
      </c>
      <c s="36">
        <v>12</v>
      </c>
      <c s="36">
        <v>38</v>
      </c>
      <c r="E1979" s="36" t="s">
        <v>3617</v>
      </c>
      <c r="H1979" s="36">
        <f>IF(OR(AND('Раздел 12'!D19=0,'Раздел 8'!E23-'Раздел 8'!F23=0),AND('Раздел 12'!D19&gt;0,'Раздел 8'!E23-'Раздел 8'!F23&gt;0)),0,1)</f>
        <v>0</v>
      </c>
    </row>
    <row r="1980" spans="1:8" ht="12.75">
      <c r="A1980" s="98" t="s">
        <v>15</v>
      </c>
      <c s="36">
        <v>12</v>
      </c>
      <c s="36">
        <v>39</v>
      </c>
      <c r="E1980" s="36" t="s">
        <v>3618</v>
      </c>
      <c r="H1980" s="36">
        <f>IF(OR(AND('Раздел 12'!D20=0,'Раздел 8'!E24-'Раздел 8'!F24=0),AND('Раздел 12'!D20&gt;0,'Раздел 8'!E24-'Раздел 8'!F24&gt;0)),0,1)</f>
        <v>0</v>
      </c>
    </row>
    <row r="1981" spans="1:8" ht="12.75">
      <c r="A1981" s="98" t="s">
        <v>15</v>
      </c>
      <c s="36">
        <v>12</v>
      </c>
      <c s="36">
        <v>40</v>
      </c>
      <c r="E1981" s="36" t="s">
        <v>3619</v>
      </c>
      <c r="H1981" s="36">
        <f>IF(OR(AND('Раздел 12'!D21=0,'Раздел 8'!E25-'Раздел 8'!F25=0),AND('Раздел 12'!D21&gt;0,'Раздел 8'!E25-'Раздел 8'!F25&gt;0)),0,1)</f>
        <v>0</v>
      </c>
    </row>
    <row r="1982" spans="1:8" ht="12.75">
      <c r="A1982" s="98" t="s">
        <v>15</v>
      </c>
      <c s="36">
        <v>12</v>
      </c>
      <c s="36">
        <v>41</v>
      </c>
      <c r="E1982" s="36" t="s">
        <v>3620</v>
      </c>
      <c r="H1982" s="36">
        <f>IF(OR(AND('Раздел 12'!D22=0,'Раздел 8'!E26-'Раздел 8'!F26=0),AND('Раздел 12'!D22&gt;0,'Раздел 8'!E26-'Раздел 8'!F26&gt;0)),0,1)</f>
        <v>0</v>
      </c>
    </row>
    <row r="1983" spans="1:8" ht="12.75">
      <c r="A1983" s="98" t="s">
        <v>15</v>
      </c>
      <c s="36">
        <v>12</v>
      </c>
      <c s="36">
        <v>42</v>
      </c>
      <c r="E1983" s="36" t="s">
        <v>3621</v>
      </c>
      <c r="H1983" s="36">
        <f>IF(OR(AND('Раздел 12'!D23=0,'Раздел 8'!E27-'Раздел 8'!F27=0),AND('Раздел 12'!D23&gt;0,'Раздел 8'!E27-'Раздел 8'!F27&gt;0)),0,1)</f>
        <v>0</v>
      </c>
    </row>
    <row r="1984" spans="1:8" ht="12.75">
      <c r="A1984" s="35" t="s">
        <v>15</v>
      </c>
      <c s="35">
        <v>13</v>
      </c>
      <c s="35">
        <v>0</v>
      </c>
      <c s="35"/>
      <c s="99" t="str">
        <f>CONCATENATE("Количество ошибок в разделе 13: ",H1984)</f>
        <v>Количество ошибок в разделе 13: 0</v>
      </c>
      <c s="35"/>
      <c s="35"/>
      <c s="99">
        <f>SUM(H1985:H2013)</f>
        <v>0</v>
      </c>
    </row>
    <row r="1985" spans="1:9" ht="12.75">
      <c r="A1985" s="98" t="s">
        <v>15</v>
      </c>
      <c s="36">
        <v>13</v>
      </c>
      <c s="36">
        <v>1</v>
      </c>
      <c r="E1985" s="36" t="s">
        <v>3637</v>
      </c>
      <c r="H1985" s="36">
        <f>IF(OR(AND('Раздел 1'!$D$4=5,SUM('Раздел 13'!D5:D6)=0),AND('Раздел 1'!$D$4&lt;&gt;5,SUM('Раздел 13'!D5:D6)&gt;0)),1,0)</f>
        <v>0</v>
      </c>
      <c s="180"/>
    </row>
    <row r="1986" spans="1:9" ht="12.75">
      <c r="A1986" s="98" t="s">
        <v>15</v>
      </c>
      <c s="36">
        <v>13</v>
      </c>
      <c s="36">
        <v>2</v>
      </c>
      <c r="E1986" s="36" t="s">
        <v>3638</v>
      </c>
      <c r="H1986" s="36">
        <f>IF(OR(AND('Раздел 1'!D6=5,SUM('Раздел 13'!I5:I6)=0),AND('Раздел 1'!D6&lt;&gt;5,SUM('Раздел 13'!I5:I6)&gt;0)),1,0)</f>
        <v>0</v>
      </c>
      <c s="180"/>
    </row>
    <row r="1987" spans="1:9" ht="12.75">
      <c r="A1987" s="98" t="s">
        <v>15</v>
      </c>
      <c s="36">
        <v>13</v>
      </c>
      <c s="36">
        <v>3</v>
      </c>
      <c r="E1987" s="36" t="s">
        <v>3639</v>
      </c>
      <c r="H1987" s="36">
        <f>IF(OR(AND('Раздел 1'!D6=3,SUM('Раздел 13'!J5:J6)=0),AND('Раздел 1'!D6&lt;&gt;3,SUM('Раздел 13'!J5:J6)&gt;0)),1,0)</f>
        <v>0</v>
      </c>
      <c s="180"/>
    </row>
    <row r="1988" spans="1:8" ht="12.75">
      <c r="A1988" s="98" t="s">
        <v>15</v>
      </c>
      <c s="36">
        <v>13</v>
      </c>
      <c s="36">
        <v>4</v>
      </c>
      <c r="E1988" s="36" t="s">
        <v>1062</v>
      </c>
      <c r="H1988" s="36">
        <f>IF('Раздел 13'!E5&lt;='Раздел 13'!D5,0,1)</f>
        <v>0</v>
      </c>
    </row>
    <row r="1989" spans="1:8" ht="12.75">
      <c r="A1989" s="98" t="s">
        <v>15</v>
      </c>
      <c s="36">
        <v>13</v>
      </c>
      <c s="36">
        <v>5</v>
      </c>
      <c r="E1989" s="36" t="s">
        <v>3579</v>
      </c>
      <c r="H1989" s="36">
        <f>IF('Раздел 13'!F5&lt;='Раздел 13'!D5,0,1)</f>
        <v>0</v>
      </c>
    </row>
    <row r="1990" spans="1:8" ht="12.75">
      <c r="A1990" s="98" t="s">
        <v>15</v>
      </c>
      <c s="36">
        <v>13</v>
      </c>
      <c s="36">
        <v>6</v>
      </c>
      <c r="E1990" s="36" t="s">
        <v>3580</v>
      </c>
      <c r="H1990" s="36">
        <f>IF('Раздел 13'!G5&lt;='Раздел 13'!D5,0,1)</f>
        <v>0</v>
      </c>
    </row>
    <row r="1991" spans="1:8" ht="12.75">
      <c r="A1991" s="98" t="s">
        <v>15</v>
      </c>
      <c s="36">
        <v>13</v>
      </c>
      <c s="36">
        <v>7</v>
      </c>
      <c r="E1991" s="36" t="s">
        <v>3581</v>
      </c>
      <c r="H1991" s="36">
        <f>IF('Раздел 13'!H5&lt;='Раздел 13'!D5,0,1)</f>
        <v>0</v>
      </c>
    </row>
    <row r="1992" spans="1:8" ht="12.75">
      <c r="A1992" s="98" t="s">
        <v>15</v>
      </c>
      <c s="36">
        <v>13</v>
      </c>
      <c s="36">
        <v>8</v>
      </c>
      <c r="E1992" s="36" t="s">
        <v>3582</v>
      </c>
      <c r="H1992" s="36">
        <f>IF('Раздел 13'!I5&lt;='Раздел 13'!D5,0,1)</f>
        <v>0</v>
      </c>
    </row>
    <row r="1993" spans="1:8" ht="12.75">
      <c r="A1993" s="98" t="s">
        <v>15</v>
      </c>
      <c s="36">
        <v>13</v>
      </c>
      <c s="36">
        <v>9</v>
      </c>
      <c r="E1993" s="36" t="s">
        <v>3600</v>
      </c>
      <c r="H1993" s="36">
        <f>IF('Раздел 13'!D5&gt;0,IF(AND('Раздел 13'!D5&gt;0,'Раздел 13'!J5&lt;'Раздел 13'!D5),0,1),0)</f>
        <v>0</v>
      </c>
    </row>
    <row r="1994" spans="1:8" ht="12.75">
      <c r="A1994" s="98" t="s">
        <v>15</v>
      </c>
      <c s="36">
        <v>13</v>
      </c>
      <c s="36">
        <v>10</v>
      </c>
      <c r="E1994" s="36" t="s">
        <v>3583</v>
      </c>
      <c r="H1994" s="36">
        <f>IF('Раздел 13'!K5&lt;='Раздел 13'!D5,0,1)</f>
        <v>0</v>
      </c>
    </row>
    <row r="1995" spans="1:8" ht="12.75">
      <c r="A1995" s="98" t="s">
        <v>15</v>
      </c>
      <c s="36">
        <v>13</v>
      </c>
      <c s="36">
        <v>11</v>
      </c>
      <c r="E1995" s="36" t="s">
        <v>3584</v>
      </c>
      <c r="H1995" s="36">
        <f>IF('Раздел 13'!L5&lt;='Раздел 13'!D5,0,1)</f>
        <v>0</v>
      </c>
    </row>
    <row r="1996" spans="1:8" ht="12.75">
      <c r="A1996" s="98" t="s">
        <v>15</v>
      </c>
      <c s="36">
        <v>13</v>
      </c>
      <c s="36">
        <v>12</v>
      </c>
      <c r="E1996" s="36" t="s">
        <v>3585</v>
      </c>
      <c r="H1996" s="36">
        <f>IF('Раздел 13'!M5&lt;='Раздел 13'!D5,0,1)</f>
        <v>0</v>
      </c>
    </row>
    <row r="1997" spans="1:8" ht="12.75">
      <c r="A1997" s="98" t="s">
        <v>15</v>
      </c>
      <c s="36">
        <v>13</v>
      </c>
      <c s="36">
        <v>13</v>
      </c>
      <c r="E1997" s="36" t="s">
        <v>3586</v>
      </c>
      <c r="H1997" s="36">
        <f>IF('Раздел 13'!N5&lt;='Раздел 13'!D5,0,1)</f>
        <v>0</v>
      </c>
    </row>
    <row r="1998" spans="1:8" ht="12.75">
      <c r="A1998" s="98" t="s">
        <v>15</v>
      </c>
      <c s="36">
        <v>13</v>
      </c>
      <c s="36">
        <v>14</v>
      </c>
      <c r="E1998" s="36" t="s">
        <v>3587</v>
      </c>
      <c r="H1998" s="36">
        <f>IF('Раздел 13'!O5&lt;='Раздел 13'!D5,0,1)</f>
        <v>0</v>
      </c>
    </row>
    <row r="1999" spans="1:8" ht="12.75">
      <c r="A1999" s="98" t="s">
        <v>15</v>
      </c>
      <c s="36">
        <v>13</v>
      </c>
      <c s="36">
        <v>15</v>
      </c>
      <c r="E1999" s="36" t="s">
        <v>3588</v>
      </c>
      <c r="H1999" s="36">
        <f>IF('Раздел 13'!P5&lt;='Раздел 13'!D5,0,1)</f>
        <v>0</v>
      </c>
    </row>
    <row r="2000" spans="1:8" ht="12.75">
      <c r="A2000" s="98" t="s">
        <v>15</v>
      </c>
      <c s="36">
        <v>13</v>
      </c>
      <c s="36">
        <v>16</v>
      </c>
      <c r="E2000" s="36" t="s">
        <v>1063</v>
      </c>
      <c r="H2000" s="36">
        <f>IF('Раздел 13'!E6&lt;='Раздел 13'!D6,0,1)</f>
        <v>0</v>
      </c>
    </row>
    <row r="2001" spans="1:8" ht="12.75">
      <c r="A2001" s="98" t="s">
        <v>15</v>
      </c>
      <c s="36">
        <v>13</v>
      </c>
      <c s="36">
        <v>17</v>
      </c>
      <c r="E2001" s="36" t="s">
        <v>3589</v>
      </c>
      <c r="H2001" s="36">
        <f>IF('Раздел 13'!F6&lt;='Раздел 13'!D6,0,1)</f>
        <v>0</v>
      </c>
    </row>
    <row r="2002" spans="1:8" ht="12.75">
      <c r="A2002" s="98" t="s">
        <v>15</v>
      </c>
      <c s="36">
        <v>13</v>
      </c>
      <c s="36">
        <v>18</v>
      </c>
      <c r="E2002" s="36" t="s">
        <v>3590</v>
      </c>
      <c r="H2002" s="36">
        <f>IF('Раздел 13'!G6&lt;='Раздел 13'!D6,0,1)</f>
        <v>0</v>
      </c>
    </row>
    <row r="2003" spans="1:8" ht="12.75">
      <c r="A2003" s="98" t="s">
        <v>15</v>
      </c>
      <c s="36">
        <v>13</v>
      </c>
      <c s="36">
        <v>19</v>
      </c>
      <c r="E2003" s="36" t="s">
        <v>3591</v>
      </c>
      <c r="H2003" s="36">
        <f>IF('Раздел 13'!H6&lt;='Раздел 13'!D6,0,1)</f>
        <v>0</v>
      </c>
    </row>
    <row r="2004" spans="1:8" ht="12.75">
      <c r="A2004" s="98" t="s">
        <v>15</v>
      </c>
      <c s="36">
        <v>13</v>
      </c>
      <c s="36">
        <v>20</v>
      </c>
      <c r="E2004" s="36" t="s">
        <v>3592</v>
      </c>
      <c r="H2004" s="36">
        <f>IF('Раздел 13'!I6&lt;='Раздел 13'!D6,0,1)</f>
        <v>0</v>
      </c>
    </row>
    <row r="2005" spans="1:8" ht="12.75">
      <c r="A2005" s="98" t="s">
        <v>15</v>
      </c>
      <c s="36">
        <v>13</v>
      </c>
      <c s="36">
        <v>21</v>
      </c>
      <c r="E2005" s="36" t="s">
        <v>3601</v>
      </c>
      <c r="H2005" s="36">
        <f>IF('Раздел 13'!D6&gt;0,IF(AND('Раздел 13'!D6&gt;0,'Раздел 13'!J6&lt;'Раздел 13'!D6),0,1),0)</f>
        <v>0</v>
      </c>
    </row>
    <row r="2006" spans="1:8" ht="12.75">
      <c r="A2006" s="98" t="s">
        <v>15</v>
      </c>
      <c s="36">
        <v>13</v>
      </c>
      <c s="36">
        <v>22</v>
      </c>
      <c r="E2006" s="36" t="s">
        <v>3593</v>
      </c>
      <c r="H2006" s="36">
        <f>IF('Раздел 13'!K6&lt;='Раздел 13'!D6,0,1)</f>
        <v>0</v>
      </c>
    </row>
    <row r="2007" spans="1:8" ht="12.75">
      <c r="A2007" s="98" t="s">
        <v>15</v>
      </c>
      <c s="36">
        <v>13</v>
      </c>
      <c s="36">
        <v>23</v>
      </c>
      <c r="E2007" s="36" t="s">
        <v>3594</v>
      </c>
      <c r="H2007" s="36">
        <f>IF('Раздел 13'!L6&lt;='Раздел 13'!D6,0,1)</f>
        <v>0</v>
      </c>
    </row>
    <row r="2008" spans="1:8" ht="12.75">
      <c r="A2008" s="98" t="s">
        <v>15</v>
      </c>
      <c s="36">
        <v>13</v>
      </c>
      <c s="36">
        <v>24</v>
      </c>
      <c r="E2008" s="36" t="s">
        <v>3595</v>
      </c>
      <c r="H2008" s="36">
        <f>IF('Раздел 13'!M6&lt;='Раздел 13'!D6,0,1)</f>
        <v>0</v>
      </c>
    </row>
    <row r="2009" spans="1:8" ht="12.75">
      <c r="A2009" s="98" t="s">
        <v>15</v>
      </c>
      <c s="36">
        <v>13</v>
      </c>
      <c s="36">
        <v>25</v>
      </c>
      <c r="E2009" s="36" t="s">
        <v>3596</v>
      </c>
      <c r="H2009" s="36">
        <f>IF('Раздел 13'!N6&lt;='Раздел 13'!D6,0,1)</f>
        <v>0</v>
      </c>
    </row>
    <row r="2010" spans="1:8" ht="12.75">
      <c r="A2010" s="98" t="s">
        <v>15</v>
      </c>
      <c s="36">
        <v>13</v>
      </c>
      <c s="36">
        <v>26</v>
      </c>
      <c r="E2010" s="36" t="s">
        <v>3597</v>
      </c>
      <c r="H2010" s="36">
        <f>IF('Раздел 13'!O6&lt;='Раздел 13'!D6,0,1)</f>
        <v>0</v>
      </c>
    </row>
    <row r="2011" spans="1:8" ht="12.75">
      <c r="A2011" s="98" t="s">
        <v>15</v>
      </c>
      <c s="36">
        <v>13</v>
      </c>
      <c s="36">
        <v>27</v>
      </c>
      <c r="E2011" s="36" t="s">
        <v>3598</v>
      </c>
      <c r="H2011" s="36">
        <f>IF('Раздел 13'!P6&lt;='Раздел 13'!D6,0,1)</f>
        <v>0</v>
      </c>
    </row>
    <row r="2012" spans="1:8" ht="12.75">
      <c r="A2012" s="98" t="s">
        <v>15</v>
      </c>
      <c s="36">
        <v>13</v>
      </c>
      <c s="36">
        <v>28</v>
      </c>
      <c r="E2012" s="36" t="s">
        <v>3602</v>
      </c>
      <c r="H2012" s="36">
        <f>IF('Раздел 13'!F5&gt;0,IF(AND('Раздел 13'!F5&gt;0,'Раздел 13'!E5&gt;0),0,1),0)</f>
        <v>0</v>
      </c>
    </row>
    <row r="2013" spans="1:8" ht="12.75">
      <c r="A2013" s="98" t="s">
        <v>15</v>
      </c>
      <c s="36">
        <v>13</v>
      </c>
      <c s="36">
        <v>29</v>
      </c>
      <c r="E2013" s="36" t="s">
        <v>3622</v>
      </c>
      <c r="H2013" s="36">
        <f>IF('Раздел 13'!F6&gt;0,IF(AND('Раздел 13'!F6&gt;0,'Раздел 13'!E6&gt;0),0,1),0)</f>
        <v>0</v>
      </c>
    </row>
    <row r="2014" spans="1:8" ht="12.75">
      <c r="A2014" s="35" t="s">
        <v>15</v>
      </c>
      <c s="35">
        <v>14</v>
      </c>
      <c s="35">
        <v>0</v>
      </c>
      <c s="35"/>
      <c s="99" t="str">
        <f>CONCATENATE("Количество ошибок в разделе 14: ",H2014)</f>
        <v>Количество ошибок в разделе 14: 0</v>
      </c>
      <c s="35"/>
      <c s="35"/>
      <c s="99">
        <f>SUM(H2015:H2016)</f>
        <v>0</v>
      </c>
    </row>
    <row r="2015" spans="1:9" ht="12.75">
      <c r="A2015" s="98" t="s">
        <v>15</v>
      </c>
      <c s="36">
        <v>14</v>
      </c>
      <c s="36">
        <v>1</v>
      </c>
      <c r="E2015" s="36" t="s">
        <v>3624</v>
      </c>
      <c r="H2015" s="36">
        <f>IF(OR(AND('Раздел 1'!$D$4=5,'Раздел 14'!D5=0),AND('Раздел 1'!$D$4&lt;&gt;5,'Раздел 14'!D5&gt;0)),1,0)</f>
        <v>0</v>
      </c>
      <c s="180"/>
    </row>
    <row r="2016" spans="1:9" ht="12.75">
      <c r="A2016" s="98" t="s">
        <v>15</v>
      </c>
      <c s="36">
        <v>14</v>
      </c>
      <c s="36">
        <v>2</v>
      </c>
      <c r="E2016" s="36" t="s">
        <v>3623</v>
      </c>
      <c r="H2016" s="36">
        <f>IF('Раздел 13'!D5+'Раздел 13'!D6='Раздел 14'!D5,0,1)</f>
        <v>0</v>
      </c>
      <c s="180"/>
    </row>
    <row r="2017" spans="1:8" ht="12.75">
      <c r="A2017" s="35" t="s">
        <v>15</v>
      </c>
      <c s="35">
        <v>15</v>
      </c>
      <c s="35">
        <v>0</v>
      </c>
      <c s="35"/>
      <c s="99" t="str">
        <f>CONCATENATE("Количество ошибок в разделе 15: ",H2017)</f>
        <v>Количество ошибок в разделе 15: 0</v>
      </c>
      <c s="35"/>
      <c s="35"/>
      <c s="99">
        <f>SUM(H2018:H2038)</f>
        <v>0</v>
      </c>
    </row>
    <row r="2018" spans="1:9" ht="12.75">
      <c r="A2018" s="98" t="s">
        <v>15</v>
      </c>
      <c s="36">
        <v>15</v>
      </c>
      <c s="36">
        <v>1</v>
      </c>
      <c r="E2018" s="36" t="s">
        <v>3664</v>
      </c>
      <c r="H2018" s="36">
        <f>IF(OR(AND('Раздел 1'!$D$4=5,'Раздел 15'!D4=0),AND('Раздел 1'!$D$4&lt;&gt;5,'Раздел 15'!D4&gt;0)),1,0)</f>
        <v>0</v>
      </c>
      <c s="180"/>
    </row>
    <row r="2019" spans="1:9" ht="12.75">
      <c r="A2019" s="98" t="s">
        <v>15</v>
      </c>
      <c s="36">
        <v>15</v>
      </c>
      <c s="36">
        <v>2</v>
      </c>
      <c r="E2019" s="36" t="s">
        <v>3665</v>
      </c>
      <c r="H2019" s="36">
        <f>IF(OR(AND('Раздел 1'!$D$4=5,'Раздел 15'!D5=0),AND('Раздел 1'!$D$4&lt;&gt;5,'Раздел 15'!D5&gt;0)),1,0)</f>
        <v>0</v>
      </c>
      <c s="180"/>
    </row>
    <row r="2020" spans="1:9" ht="12.75">
      <c r="A2020" s="98" t="s">
        <v>15</v>
      </c>
      <c s="36">
        <v>15</v>
      </c>
      <c s="36">
        <v>3</v>
      </c>
      <c r="E2020" s="36" t="s">
        <v>3666</v>
      </c>
      <c r="H2020" s="36">
        <f>IF(OR(AND('Раздел 1'!$D$4=5,'Раздел 15'!D6=0),AND('Раздел 1'!$D$4&lt;&gt;5,'Раздел 15'!D6&gt;0)),1,0)</f>
        <v>0</v>
      </c>
      <c s="180"/>
    </row>
    <row r="2021" spans="1:9" ht="12.75">
      <c r="A2021" s="98" t="s">
        <v>15</v>
      </c>
      <c s="36">
        <v>15</v>
      </c>
      <c s="36">
        <v>4</v>
      </c>
      <c r="E2021" s="36" t="s">
        <v>3667</v>
      </c>
      <c r="H2021" s="36">
        <f>IF(OR(AND('Раздел 1'!$D$4=5,'Раздел 15'!D7=0),AND('Раздел 1'!$D$4&lt;&gt;5,'Раздел 15'!D7&gt;0)),1,0)</f>
        <v>0</v>
      </c>
      <c s="180"/>
    </row>
    <row r="2022" spans="1:9" ht="12.75">
      <c r="A2022" s="98" t="s">
        <v>15</v>
      </c>
      <c s="36">
        <v>15</v>
      </c>
      <c s="36">
        <v>5</v>
      </c>
      <c r="E2022" s="36" t="s">
        <v>3668</v>
      </c>
      <c r="H2022" s="36">
        <f>IF(OR(AND('Раздел 1'!$D$4=5,'Раздел 15'!D8=0),AND('Раздел 1'!$D$4&lt;&gt;5,'Раздел 15'!D8&gt;0)),1,0)</f>
        <v>0</v>
      </c>
      <c s="180"/>
    </row>
    <row r="2023" spans="1:9" ht="12.75">
      <c r="A2023" s="98" t="s">
        <v>15</v>
      </c>
      <c s="36">
        <v>15</v>
      </c>
      <c s="36">
        <v>6</v>
      </c>
      <c r="E2023" s="36" t="s">
        <v>3669</v>
      </c>
      <c r="H2023" s="36">
        <f>IF(OR(AND('Раздел 1'!$D$4=5,'Раздел 15'!D9=0),AND('Раздел 1'!$D$4&lt;&gt;5,'Раздел 15'!D9&gt;0)),1,0)</f>
        <v>0</v>
      </c>
      <c s="180"/>
    </row>
    <row r="2024" spans="1:9" ht="12.75">
      <c r="A2024" s="98" t="s">
        <v>15</v>
      </c>
      <c s="36">
        <v>15</v>
      </c>
      <c s="36">
        <v>7</v>
      </c>
      <c r="E2024" s="36" t="s">
        <v>3670</v>
      </c>
      <c r="H2024" s="36">
        <f>IF(OR(AND('Раздел 1'!$D$4=5,'Раздел 15'!D10=0),AND('Раздел 1'!$D$4&lt;&gt;5,'Раздел 15'!D10&gt;0)),1,0)</f>
        <v>0</v>
      </c>
      <c s="180"/>
    </row>
    <row r="2025" spans="1:9" ht="12.75">
      <c r="A2025" s="98" t="s">
        <v>15</v>
      </c>
      <c s="36">
        <v>15</v>
      </c>
      <c s="36">
        <v>8</v>
      </c>
      <c r="E2025" s="36" t="s">
        <v>3671</v>
      </c>
      <c r="H2025" s="36">
        <f>IF(OR(AND('Раздел 1'!$D$4=5,'Раздел 15'!D11=0),AND('Раздел 1'!$D$4&lt;&gt;5,'Раздел 15'!D11&gt;0)),1,0)</f>
        <v>0</v>
      </c>
      <c s="180"/>
    </row>
    <row r="2026" spans="1:9" ht="12.75">
      <c r="A2026" s="98" t="s">
        <v>15</v>
      </c>
      <c s="36">
        <v>15</v>
      </c>
      <c s="36">
        <v>9</v>
      </c>
      <c r="E2026" s="36" t="s">
        <v>3672</v>
      </c>
      <c r="H2026" s="36">
        <f>IF(OR(AND('Раздел 1'!$D$4=5,'Раздел 15'!D12=0),AND('Раздел 1'!$D$4&lt;&gt;5,'Раздел 15'!D12&gt;0)),1,0)</f>
        <v>0</v>
      </c>
      <c s="180"/>
    </row>
    <row r="2027" spans="1:9" ht="12.75">
      <c r="A2027" s="98" t="s">
        <v>15</v>
      </c>
      <c s="36">
        <v>15</v>
      </c>
      <c s="36">
        <v>10</v>
      </c>
      <c r="E2027" s="36" t="s">
        <v>3673</v>
      </c>
      <c r="H2027" s="36">
        <f>IF(OR(AND('Раздел 1'!$D$4=5,'Раздел 15'!D13=0),AND('Раздел 1'!$D$4&lt;&gt;5,'Раздел 15'!D13&gt;0)),1,0)</f>
        <v>0</v>
      </c>
      <c s="180"/>
    </row>
    <row r="2028" spans="1:9" ht="12.75">
      <c r="A2028" s="98" t="s">
        <v>15</v>
      </c>
      <c s="36">
        <v>15</v>
      </c>
      <c s="36">
        <v>11</v>
      </c>
      <c r="E2028" s="36" t="s">
        <v>3674</v>
      </c>
      <c r="H2028" s="36">
        <f>IF(OR(AND('Раздел 1'!$D$4=5,'Раздел 15'!D14=0),AND('Раздел 1'!$D$4&lt;&gt;5,'Раздел 15'!D14&gt;0)),1,0)</f>
        <v>0</v>
      </c>
      <c s="180"/>
    </row>
    <row r="2029" spans="1:9" ht="12.75">
      <c r="A2029" s="98" t="s">
        <v>15</v>
      </c>
      <c s="36">
        <v>15</v>
      </c>
      <c s="36">
        <v>12</v>
      </c>
      <c r="E2029" s="36" t="s">
        <v>3675</v>
      </c>
      <c r="H2029" s="36">
        <f>IF(OR(AND('Раздел 1'!$D$4=5,'Раздел 15'!D15=0),AND('Раздел 1'!$D$4&lt;&gt;5,'Раздел 15'!D15&gt;0)),1,0)</f>
        <v>0</v>
      </c>
      <c s="180"/>
    </row>
    <row r="2030" spans="1:9" ht="12.75">
      <c r="A2030" s="98" t="s">
        <v>15</v>
      </c>
      <c s="36">
        <v>15</v>
      </c>
      <c s="36">
        <v>13</v>
      </c>
      <c r="E2030" s="36" t="s">
        <v>3676</v>
      </c>
      <c r="H2030" s="36">
        <f>IF(OR(AND('Раздел 1'!$D$4=5,'Раздел 15'!D16=0),AND('Раздел 1'!$D$4&lt;&gt;5,'Раздел 15'!D16&gt;0)),1,0)</f>
        <v>0</v>
      </c>
      <c s="180"/>
    </row>
    <row r="2031" spans="1:9" ht="12.75">
      <c r="A2031" s="98" t="s">
        <v>15</v>
      </c>
      <c s="36">
        <v>15</v>
      </c>
      <c s="36">
        <v>14</v>
      </c>
      <c r="E2031" s="36" t="s">
        <v>3677</v>
      </c>
      <c r="H2031" s="36">
        <f>IF(OR(AND('Раздел 1'!$D$4=5,'Раздел 15'!D17=0),AND('Раздел 1'!$D$4&lt;&gt;5,'Раздел 15'!D17&gt;0)),1,0)</f>
        <v>0</v>
      </c>
      <c s="180"/>
    </row>
    <row r="2032" spans="1:9" ht="12.75">
      <c r="A2032" s="98" t="s">
        <v>15</v>
      </c>
      <c s="36">
        <v>15</v>
      </c>
      <c s="36">
        <v>15</v>
      </c>
      <c r="E2032" s="36" t="s">
        <v>3678</v>
      </c>
      <c r="H2032" s="36">
        <f>IF(OR(AND('Раздел 1'!$D$4=5,'Раздел 15'!D18=0),AND('Раздел 1'!$D$4&lt;&gt;5,'Раздел 15'!D18&gt;0)),1,0)</f>
        <v>0</v>
      </c>
      <c s="180"/>
    </row>
    <row r="2033" spans="1:9" ht="12.75">
      <c r="A2033" s="98" t="s">
        <v>15</v>
      </c>
      <c s="36">
        <v>15</v>
      </c>
      <c s="36">
        <v>16</v>
      </c>
      <c r="E2033" s="36" t="s">
        <v>3679</v>
      </c>
      <c r="H2033" s="36">
        <f>IF(OR(AND('Раздел 1'!$D$4=5,'Раздел 15'!D19=0),AND('Раздел 1'!$D$4&lt;&gt;5,'Раздел 15'!D19&gt;0)),1,0)</f>
        <v>0</v>
      </c>
      <c s="180"/>
    </row>
    <row r="2034" spans="1:9" ht="12.75">
      <c r="A2034" s="98" t="s">
        <v>15</v>
      </c>
      <c s="36">
        <v>15</v>
      </c>
      <c s="36">
        <v>17</v>
      </c>
      <c r="E2034" s="36" t="s">
        <v>3680</v>
      </c>
      <c r="H2034" s="36">
        <f>IF(OR(AND('Раздел 1'!$D$4=5,'Раздел 15'!D20=0),AND('Раздел 1'!$D$4&lt;&gt;5,'Раздел 15'!D20&gt;0)),1,0)</f>
        <v>0</v>
      </c>
      <c s="180"/>
    </row>
    <row r="2035" spans="1:9" ht="12.75">
      <c r="A2035" s="98" t="s">
        <v>15</v>
      </c>
      <c s="36">
        <v>15</v>
      </c>
      <c s="36">
        <v>18</v>
      </c>
      <c r="E2035" s="36" t="s">
        <v>3681</v>
      </c>
      <c r="H2035" s="36">
        <f>IF(OR(AND('Раздел 1'!$D$4=5,'Раздел 15'!D21=0),AND('Раздел 1'!$D$4&lt;&gt;5,'Раздел 15'!D21&gt;0)),1,0)</f>
        <v>0</v>
      </c>
      <c s="180"/>
    </row>
    <row r="2036" spans="1:9" ht="12.75">
      <c r="A2036" s="98" t="s">
        <v>15</v>
      </c>
      <c s="36">
        <v>15</v>
      </c>
      <c s="36">
        <v>19</v>
      </c>
      <c r="E2036" s="36" t="s">
        <v>3682</v>
      </c>
      <c r="H2036" s="36">
        <f>IF(OR(AND('Раздел 1'!$D$4=5,'Раздел 15'!D22=0),AND('Раздел 1'!$D$4&lt;&gt;5,'Раздел 15'!D22&gt;0)),1,0)</f>
        <v>0</v>
      </c>
      <c s="180"/>
    </row>
    <row r="2037" spans="1:9" ht="12.75">
      <c r="A2037" s="98" t="s">
        <v>15</v>
      </c>
      <c s="36">
        <v>15</v>
      </c>
      <c s="36">
        <v>20</v>
      </c>
      <c r="E2037" s="36" t="s">
        <v>3683</v>
      </c>
      <c r="H2037" s="36">
        <f>IF(OR(AND('Раздел 1'!$D$4=5,'Раздел 15'!D23=0),AND('Раздел 1'!$D$4&lt;&gt;5,'Раздел 15'!D23&gt;0)),1,0)</f>
        <v>0</v>
      </c>
      <c s="180"/>
    </row>
    <row r="2038" spans="1:9" ht="12.75">
      <c r="A2038" s="98" t="s">
        <v>15</v>
      </c>
      <c s="36">
        <v>15</v>
      </c>
      <c s="36">
        <v>21</v>
      </c>
      <c r="E2038" s="36" t="s">
        <v>3684</v>
      </c>
      <c r="H2038" s="36">
        <f>IF(OR(AND('Раздел 1'!$D$4=5,'Раздел 15'!D24=0),AND('Раздел 1'!$D$4&lt;&gt;5,'Раздел 15'!D24&gt;0)),1,0)</f>
        <v>0</v>
      </c>
      <c s="180"/>
    </row>
    <row r="2039" spans="1:8" ht="12.75">
      <c r="A2039" s="35" t="s">
        <v>15</v>
      </c>
      <c s="35">
        <v>16</v>
      </c>
      <c s="35">
        <v>0</v>
      </c>
      <c s="35"/>
      <c s="99" t="str">
        <f>CONCATENATE("Количество ошибок в разделе 16: ",H2039)</f>
        <v>Количество ошибок в разделе 16: 0</v>
      </c>
      <c s="35"/>
      <c s="35"/>
      <c s="99">
        <f>SUM(H2040:H2055)</f>
        <v>0</v>
      </c>
    </row>
    <row r="2040" spans="1:8" ht="12.75">
      <c r="A2040" s="98" t="s">
        <v>15</v>
      </c>
      <c s="36">
        <v>16</v>
      </c>
      <c s="36">
        <v>1</v>
      </c>
      <c r="E2040" s="36" t="s">
        <v>3685</v>
      </c>
      <c r="H2040" s="36">
        <f>IF(OR(AND('Раздел 1'!$D$4=5,'Раздел 16'!D5=0),AND('Раздел 1'!$D$4&lt;&gt;5,'Раздел 16'!D5&gt;0)),1,0)</f>
        <v>0</v>
      </c>
    </row>
    <row r="2041" spans="1:8" ht="12.75">
      <c r="A2041" s="98" t="s">
        <v>15</v>
      </c>
      <c s="36">
        <v>16</v>
      </c>
      <c s="36">
        <v>2</v>
      </c>
      <c r="E2041" s="36" t="s">
        <v>3686</v>
      </c>
      <c r="H2041" s="36">
        <f>IF(OR(AND('Раздел 1'!$D$4=5,'Раздел 16'!D6=0),AND('Раздел 1'!$D$4&lt;&gt;5,'Раздел 16'!D6&gt;0)),1,0)</f>
        <v>0</v>
      </c>
    </row>
    <row r="2042" spans="1:8" ht="12.75">
      <c r="A2042" s="98" t="s">
        <v>15</v>
      </c>
      <c s="36">
        <v>16</v>
      </c>
      <c s="36">
        <v>3</v>
      </c>
      <c r="E2042" s="36" t="s">
        <v>3687</v>
      </c>
      <c r="H2042" s="36">
        <f>IF(OR(AND('Раздел 1'!$D$4=5,'Раздел 16'!D7=0),AND('Раздел 1'!$D$4&lt;&gt;5,'Раздел 16'!D7&gt;0)),1,0)</f>
        <v>0</v>
      </c>
    </row>
    <row r="2043" spans="1:8" ht="12.75">
      <c r="A2043" s="98" t="s">
        <v>15</v>
      </c>
      <c s="36">
        <v>16</v>
      </c>
      <c s="36">
        <v>4</v>
      </c>
      <c r="E2043" s="36" t="s">
        <v>3688</v>
      </c>
      <c r="H2043" s="36">
        <f>IF(OR(AND('Раздел 1'!$D$4=5,'Раздел 16'!D8=0),AND('Раздел 1'!$D$4&lt;&gt;5,'Раздел 16'!D8&gt;0)),1,0)</f>
        <v>0</v>
      </c>
    </row>
    <row r="2044" spans="1:9" ht="12.75">
      <c r="A2044" s="98" t="s">
        <v>15</v>
      </c>
      <c s="36">
        <v>16</v>
      </c>
      <c s="36">
        <v>5</v>
      </c>
      <c r="E2044" s="36" t="s">
        <v>3631</v>
      </c>
      <c r="H2044" s="36">
        <f>IF(OR('Раздел 16'!D6&lt;'Раздел 16'!D5,'Раздел 16'!D6=0,'Раздел 16'!D6=""),0,1)</f>
        <v>0</v>
      </c>
      <c s="180"/>
    </row>
    <row r="2045" spans="1:9" ht="12.75">
      <c r="A2045" s="98" t="s">
        <v>15</v>
      </c>
      <c s="36">
        <v>16</v>
      </c>
      <c s="36">
        <v>6</v>
      </c>
      <c r="E2045" s="36" t="s">
        <v>3632</v>
      </c>
      <c r="H2045" s="36">
        <f>IF(OR('Раздел 16'!E6&lt;'Раздел 16'!E5,'Раздел 16'!E6=0,'Раздел 16'!E6=""),0,1)</f>
        <v>0</v>
      </c>
      <c s="180"/>
    </row>
    <row r="2046" spans="1:9" ht="12.75">
      <c r="A2046" s="98" t="s">
        <v>15</v>
      </c>
      <c s="36">
        <v>16</v>
      </c>
      <c s="36">
        <v>7</v>
      </c>
      <c r="E2046" s="36" t="s">
        <v>3633</v>
      </c>
      <c r="H2046" s="36">
        <f>IF(OR('Раздел 16'!F6&lt;'Раздел 16'!F5,'Раздел 16'!F6=0,'Раздел 16'!F6=""),0,1)</f>
        <v>0</v>
      </c>
      <c s="180"/>
    </row>
    <row r="2047" spans="1:9" ht="12.75">
      <c r="A2047" s="98" t="s">
        <v>15</v>
      </c>
      <c s="36">
        <v>16</v>
      </c>
      <c s="36">
        <v>8</v>
      </c>
      <c r="E2047" s="36" t="s">
        <v>3634</v>
      </c>
      <c r="H2047" s="36">
        <f>IF(OR('Раздел 16'!G6&lt;'Раздел 16'!G5,'Раздел 16'!G6=0,'Раздел 16'!G6=""),0,1)</f>
        <v>0</v>
      </c>
      <c s="180"/>
    </row>
    <row r="2048" spans="1:9" ht="12.75">
      <c r="A2048" s="98" t="s">
        <v>15</v>
      </c>
      <c s="36">
        <v>16</v>
      </c>
      <c s="36">
        <v>9</v>
      </c>
      <c r="E2048" s="36" t="s">
        <v>3635</v>
      </c>
      <c r="H2048" s="36">
        <f>IF(OR('Раздел 16'!H6&lt;'Раздел 16'!H5,'Раздел 16'!H6=0,'Раздел 16'!H6=""),0,1)</f>
        <v>0</v>
      </c>
      <c s="180"/>
    </row>
    <row r="2049" spans="1:9" ht="12.75">
      <c r="A2049" s="98" t="s">
        <v>15</v>
      </c>
      <c s="36">
        <v>16</v>
      </c>
      <c s="36">
        <v>10</v>
      </c>
      <c r="E2049" s="36" t="s">
        <v>3636</v>
      </c>
      <c r="H2049" s="36">
        <f>IF(OR('Раздел 16'!I6&lt;'Раздел 16'!I5,'Раздел 16'!I6=0,'Раздел 16'!I6=""),0,1)</f>
        <v>0</v>
      </c>
      <c s="180"/>
    </row>
    <row r="2050" spans="1:8" ht="12.75">
      <c r="A2050" s="98" t="s">
        <v>15</v>
      </c>
      <c s="36">
        <v>16</v>
      </c>
      <c s="36">
        <v>11</v>
      </c>
      <c r="E2050" s="36" t="s">
        <v>3625</v>
      </c>
      <c r="H2050" s="36">
        <f>IF(OR('Раздел 16'!D8&lt;'Раздел 16'!D7,'Раздел 16'!D8=0,'Раздел 16'!D8=""),0,1)</f>
        <v>0</v>
      </c>
    </row>
    <row r="2051" spans="1:8" ht="12.75">
      <c r="A2051" s="98" t="s">
        <v>15</v>
      </c>
      <c s="36">
        <v>16</v>
      </c>
      <c s="36">
        <v>12</v>
      </c>
      <c r="E2051" s="36" t="s">
        <v>3626</v>
      </c>
      <c r="H2051" s="36">
        <f>IF(OR('Раздел 16'!E8&lt;'Раздел 16'!E7,'Раздел 16'!E8=0,'Раздел 16'!E8=""),0,1)</f>
        <v>0</v>
      </c>
    </row>
    <row r="2052" spans="1:8" ht="12.75">
      <c r="A2052" s="98" t="s">
        <v>15</v>
      </c>
      <c s="36">
        <v>16</v>
      </c>
      <c s="36">
        <v>13</v>
      </c>
      <c r="E2052" s="36" t="s">
        <v>3627</v>
      </c>
      <c r="H2052" s="36">
        <f>IF(OR('Раздел 16'!F8&lt;'Раздел 16'!F7,'Раздел 16'!F8=0,'Раздел 16'!F8=""),0,1)</f>
        <v>0</v>
      </c>
    </row>
    <row r="2053" spans="1:8" ht="12.75">
      <c r="A2053" s="98" t="s">
        <v>15</v>
      </c>
      <c s="36">
        <v>16</v>
      </c>
      <c s="36">
        <v>14</v>
      </c>
      <c r="E2053" s="36" t="s">
        <v>3628</v>
      </c>
      <c r="H2053" s="36">
        <f>IF(OR('Раздел 16'!G8&lt;'Раздел 16'!G7,'Раздел 16'!G8=0,'Раздел 16'!G8=""),0,1)</f>
        <v>0</v>
      </c>
    </row>
    <row r="2054" spans="1:8" ht="12.75">
      <c r="A2054" s="98" t="s">
        <v>15</v>
      </c>
      <c s="36">
        <v>16</v>
      </c>
      <c s="36">
        <v>15</v>
      </c>
      <c r="E2054" s="36" t="s">
        <v>3629</v>
      </c>
      <c r="H2054" s="36">
        <f>IF(OR('Раздел 16'!H8&lt;'Раздел 16'!H7,'Раздел 16'!H8=0,'Раздел 16'!H8=""),0,1)</f>
        <v>0</v>
      </c>
    </row>
    <row r="2055" spans="1:8" ht="12.75">
      <c r="A2055" s="98" t="s">
        <v>15</v>
      </c>
      <c s="36">
        <v>16</v>
      </c>
      <c s="36">
        <v>16</v>
      </c>
      <c r="E2055" s="36" t="s">
        <v>3630</v>
      </c>
      <c r="H2055" s="36">
        <f>IF(OR('Раздел 16'!I8&lt;'Раздел 16'!I7,'Раздел 16'!I8=0,'Раздел 16'!I8=""),0,1)</f>
        <v>0</v>
      </c>
    </row>
    <row r="2056" spans="1:8" ht="12.75">
      <c r="A2056" s="35" t="s">
        <v>15</v>
      </c>
      <c s="35">
        <v>17</v>
      </c>
      <c s="35">
        <v>0</v>
      </c>
      <c s="35"/>
      <c s="99" t="str">
        <f>CONCATENATE("Количество ошибок в разделе 17: ",H2056)</f>
        <v>Количество ошибок в разделе 17: 0</v>
      </c>
      <c s="35"/>
      <c s="35"/>
      <c s="99">
        <f>SUM(H2057:H2064)</f>
        <v>0</v>
      </c>
    </row>
    <row r="2057" spans="1:9" ht="12.75">
      <c r="A2057" s="98" t="s">
        <v>15</v>
      </c>
      <c s="36">
        <v>17</v>
      </c>
      <c s="36">
        <v>1</v>
      </c>
      <c r="E2057" s="36" t="s">
        <v>3689</v>
      </c>
      <c r="H2057" s="98">
        <f>IF(OR(AND('Раздел 1'!$D$4=5,'Раздел 17'!D4=0),AND('Раздел 1'!$D$4&lt;&gt;5,'Раздел 17'!D4&gt;0)),1,0)</f>
        <v>0</v>
      </c>
      <c s="180"/>
    </row>
    <row r="2058" spans="1:9" ht="12.75">
      <c r="A2058" s="98" t="s">
        <v>15</v>
      </c>
      <c s="36">
        <v>17</v>
      </c>
      <c s="36">
        <v>2</v>
      </c>
      <c r="E2058" s="36" t="s">
        <v>3690</v>
      </c>
      <c r="H2058" s="98">
        <f>IF(OR(AND('Раздел 1'!$D$4=5,'Раздел 17'!D5=0),AND('Раздел 1'!$D$4&lt;&gt;5,'Раздел 17'!D5&gt;0)),1,0)</f>
        <v>0</v>
      </c>
      <c s="180"/>
    </row>
    <row r="2059" spans="1:9" ht="12.75">
      <c r="A2059" s="98" t="s">
        <v>15</v>
      </c>
      <c s="36">
        <v>17</v>
      </c>
      <c s="36">
        <v>3</v>
      </c>
      <c r="E2059" s="36" t="s">
        <v>3691</v>
      </c>
      <c r="H2059" s="98">
        <f>IF(OR(AND('Раздел 1'!$D$4=5,'Раздел 17'!D6=0),AND('Раздел 1'!$D$4&lt;&gt;5,'Раздел 17'!D6&gt;0)),1,0)</f>
        <v>0</v>
      </c>
      <c s="180"/>
    </row>
    <row r="2060" spans="1:9" ht="12.75">
      <c r="A2060" s="98" t="s">
        <v>15</v>
      </c>
      <c s="36">
        <v>17</v>
      </c>
      <c s="36">
        <v>4</v>
      </c>
      <c r="E2060" s="36" t="s">
        <v>3692</v>
      </c>
      <c r="H2060" s="98">
        <f>IF(OR(AND('Раздел 1'!$D$4=5,'Раздел 17'!D7=0),AND('Раздел 1'!$D$4&lt;&gt;5,'Раздел 17'!D7&gt;0)),1,0)</f>
        <v>0</v>
      </c>
      <c s="180"/>
    </row>
    <row r="2061" spans="1:9" ht="12.75">
      <c r="A2061" s="98" t="s">
        <v>15</v>
      </c>
      <c s="36">
        <v>17</v>
      </c>
      <c s="36">
        <v>5</v>
      </c>
      <c r="E2061" s="36" t="s">
        <v>3693</v>
      </c>
      <c r="H2061" s="98">
        <f>IF(OR(AND('Раздел 1'!$D$4=5,'Раздел 17'!D8=0),AND('Раздел 1'!$D$4&lt;&gt;5,'Раздел 17'!D8&gt;0)),1,0)</f>
        <v>0</v>
      </c>
      <c s="180"/>
    </row>
    <row r="2062" spans="1:9" ht="12.75">
      <c r="A2062" s="98" t="s">
        <v>15</v>
      </c>
      <c s="36">
        <v>17</v>
      </c>
      <c s="36">
        <v>6</v>
      </c>
      <c r="E2062" s="36" t="s">
        <v>3694</v>
      </c>
      <c r="H2062" s="98">
        <f>IF(OR(AND('Раздел 1'!$D$4=5,'Раздел 17'!D9=0),AND('Раздел 1'!$D$4&lt;&gt;5,'Раздел 17'!D9&gt;0)),1,0)</f>
        <v>0</v>
      </c>
      <c s="180"/>
    </row>
    <row r="2063" spans="1:9" ht="12.75">
      <c r="A2063" s="98" t="s">
        <v>15</v>
      </c>
      <c s="36">
        <v>17</v>
      </c>
      <c s="36">
        <v>7</v>
      </c>
      <c r="E2063" s="36" t="s">
        <v>3695</v>
      </c>
      <c r="H2063" s="98">
        <f>IF(OR(AND('Раздел 1'!$D$4=5,'Раздел 17'!D10=0),AND('Раздел 1'!$D$4&lt;&gt;5,'Раздел 17'!D10&gt;0)),1,0)</f>
        <v>0</v>
      </c>
      <c s="180"/>
    </row>
    <row r="2064" spans="1:9" ht="12.75">
      <c r="A2064" s="98" t="s">
        <v>15</v>
      </c>
      <c s="36">
        <v>17</v>
      </c>
      <c s="36">
        <v>8</v>
      </c>
      <c r="E2064" s="36" t="s">
        <v>3696</v>
      </c>
      <c r="H2064" s="98">
        <f>IF(OR(AND('Раздел 1'!$D$4=5,'Раздел 17'!D11=0),AND('Раздел 1'!$D$4&lt;&gt;5,'Раздел 17'!D11&gt;0)),1,0)</f>
        <v>0</v>
      </c>
      <c s="180"/>
    </row>
    <row r="2065" spans="1:9" ht="12.75">
      <c r="A2065" s="35" t="s">
        <v>15</v>
      </c>
      <c s="35">
        <v>18</v>
      </c>
      <c s="35">
        <v>0</v>
      </c>
      <c s="35">
        <v>0</v>
      </c>
      <c s="99" t="str">
        <f>CONCATENATE("Количество ошибок в разделе 18: ",H2065)</f>
        <v>Количество ошибок в разделе 18: 0</v>
      </c>
      <c s="35"/>
      <c s="35"/>
      <c s="99">
        <f>SUM(H2066:H2085)</f>
        <v>0</v>
      </c>
      <c s="180"/>
    </row>
    <row r="2066" spans="1:8" ht="12.75">
      <c r="A2066" s="98" t="s">
        <v>15</v>
      </c>
      <c s="36">
        <v>18</v>
      </c>
      <c s="36">
        <v>1</v>
      </c>
      <c r="E2066" s="36" t="s">
        <v>3697</v>
      </c>
      <c r="H2066" s="98">
        <f>IF(OR(AND('Раздел 1'!$D$4=5,'Раздел 18'!D13=0),AND('Раздел 1'!$D$4&lt;&gt;5,'Раздел 18'!D13&gt;0)),1,0)</f>
        <v>0</v>
      </c>
    </row>
    <row r="2067" spans="1:8" ht="12.75">
      <c r="A2067" s="98" t="s">
        <v>15</v>
      </c>
      <c s="36">
        <v>18</v>
      </c>
      <c s="36">
        <v>2</v>
      </c>
      <c r="E2067" s="36" t="s">
        <v>3698</v>
      </c>
      <c r="H2067" s="98">
        <f>IF(OR(AND('Раздел 1'!$D$4=5,'Раздел 18'!D14=0),AND('Раздел 1'!$D$4&lt;&gt;5,'Раздел 18'!D14&gt;0)),1,0)</f>
        <v>0</v>
      </c>
    </row>
    <row r="2068" spans="1:8" ht="12.75">
      <c r="A2068" s="98" t="s">
        <v>15</v>
      </c>
      <c s="36">
        <v>18</v>
      </c>
      <c s="36">
        <v>3</v>
      </c>
      <c r="E2068" s="36" t="s">
        <v>3640</v>
      </c>
      <c r="H2068" s="98">
        <f>IF('Раздел 18'!D4&gt;=SUM('Раздел 18'!D5:D6),0,1)</f>
        <v>0</v>
      </c>
    </row>
    <row r="2069" spans="1:8" ht="12.75">
      <c r="A2069" s="98" t="s">
        <v>15</v>
      </c>
      <c s="36">
        <v>18</v>
      </c>
      <c s="36">
        <v>4</v>
      </c>
      <c r="E2069" s="36" t="s">
        <v>3641</v>
      </c>
      <c r="H2069" s="98">
        <f>IF('Раздел 18'!E4&gt;=SUM('Раздел 18'!E5:E6),0,1)</f>
        <v>0</v>
      </c>
    </row>
    <row r="2070" spans="1:8" ht="12.75">
      <c r="A2070" s="98" t="s">
        <v>15</v>
      </c>
      <c s="36">
        <v>18</v>
      </c>
      <c s="36">
        <v>5</v>
      </c>
      <c r="E2070" s="36" t="s">
        <v>3652</v>
      </c>
      <c r="H2070" s="98">
        <f>IF('Раздел 18'!D7&lt;='Раздел 18'!D4,0,1)</f>
        <v>0</v>
      </c>
    </row>
    <row r="2071" spans="1:8" ht="12.75">
      <c r="A2071" s="98" t="s">
        <v>15</v>
      </c>
      <c s="36">
        <v>18</v>
      </c>
      <c s="36">
        <v>6</v>
      </c>
      <c r="E2071" s="36" t="s">
        <v>3653</v>
      </c>
      <c r="H2071" s="98">
        <f>IF('Раздел 18'!E7&lt;='Раздел 18'!E4,0,1)</f>
        <v>0</v>
      </c>
    </row>
    <row r="2072" spans="1:8" ht="12.75">
      <c r="A2072" s="98" t="s">
        <v>15</v>
      </c>
      <c s="36">
        <v>18</v>
      </c>
      <c s="36">
        <v>7</v>
      </c>
      <c r="E2072" s="36" t="s">
        <v>3646</v>
      </c>
      <c r="H2072" s="98">
        <f>IF('Раздел 18'!D5&gt;0,IF('Раздел 18'!D4&gt;0,0,1),0)</f>
        <v>0</v>
      </c>
    </row>
    <row r="2073" spans="1:8" ht="12.75">
      <c r="A2073" s="98" t="s">
        <v>15</v>
      </c>
      <c s="36">
        <v>18</v>
      </c>
      <c s="36">
        <v>8</v>
      </c>
      <c r="E2073" s="36" t="s">
        <v>3647</v>
      </c>
      <c r="H2073" s="98">
        <f>IF('Раздел 18'!D6&gt;0,IF('Раздел 18'!D4&gt;0,0,1),0)</f>
        <v>0</v>
      </c>
    </row>
    <row r="2074" spans="1:8" ht="12.75">
      <c r="A2074" s="98" t="s">
        <v>15</v>
      </c>
      <c s="36">
        <v>18</v>
      </c>
      <c s="36">
        <v>9</v>
      </c>
      <c r="E2074" s="36" t="s">
        <v>3648</v>
      </c>
      <c r="H2074" s="98">
        <f>IF('Раздел 18'!D7&gt;0,IF('Раздел 18'!D4&gt;0,0,1),0)</f>
        <v>0</v>
      </c>
    </row>
    <row r="2075" spans="1:8" ht="12.75">
      <c r="A2075" s="98" t="s">
        <v>15</v>
      </c>
      <c s="36">
        <v>18</v>
      </c>
      <c s="36">
        <v>10</v>
      </c>
      <c r="E2075" s="36" t="s">
        <v>3649</v>
      </c>
      <c r="H2075" s="98">
        <f>IF('Раздел 18'!E5&gt;0,IF('Раздел 18'!E4&gt;0,0,1),0)</f>
        <v>0</v>
      </c>
    </row>
    <row r="2076" spans="1:8" ht="12.75">
      <c r="A2076" s="98" t="s">
        <v>15</v>
      </c>
      <c s="36">
        <v>18</v>
      </c>
      <c s="36">
        <v>11</v>
      </c>
      <c r="E2076" s="36" t="s">
        <v>3650</v>
      </c>
      <c r="H2076" s="98">
        <f>IF('Раздел 18'!E6&gt;0,IF('Раздел 18'!E4&gt;0,0,1),0)</f>
        <v>0</v>
      </c>
    </row>
    <row r="2077" spans="1:8" ht="12.75">
      <c r="A2077" s="98" t="s">
        <v>15</v>
      </c>
      <c s="36">
        <v>18</v>
      </c>
      <c s="36">
        <v>12</v>
      </c>
      <c r="E2077" s="36" t="s">
        <v>3651</v>
      </c>
      <c r="H2077" s="98">
        <f>IF('Раздел 18'!E7&gt;0,IF('Раздел 18'!E4&gt;0,0,1),0)</f>
        <v>0</v>
      </c>
    </row>
    <row r="2078" spans="1:8" ht="12.75">
      <c r="A2078" s="98" t="s">
        <v>15</v>
      </c>
      <c s="36">
        <v>18</v>
      </c>
      <c s="36">
        <v>13</v>
      </c>
      <c r="E2078" s="36" t="s">
        <v>3642</v>
      </c>
      <c r="H2078" s="98">
        <f>IF('Раздел 18'!E4&lt;='Раздел 18'!D4,0,1)</f>
        <v>0</v>
      </c>
    </row>
    <row r="2079" spans="1:8" ht="12.75">
      <c r="A2079" s="98" t="s">
        <v>15</v>
      </c>
      <c s="36">
        <v>18</v>
      </c>
      <c s="36">
        <v>14</v>
      </c>
      <c r="E2079" s="36" t="s">
        <v>3643</v>
      </c>
      <c r="H2079" s="98">
        <f>IF('Раздел 18'!E5&lt;='Раздел 18'!D5,0,1)</f>
        <v>0</v>
      </c>
    </row>
    <row r="2080" spans="1:8" ht="12.75">
      <c r="A2080" s="98" t="s">
        <v>15</v>
      </c>
      <c s="36">
        <v>18</v>
      </c>
      <c s="36">
        <v>15</v>
      </c>
      <c r="E2080" s="36" t="s">
        <v>3644</v>
      </c>
      <c r="H2080" s="98">
        <f>IF('Раздел 18'!E6&lt;='Раздел 18'!D6,0,1)</f>
        <v>0</v>
      </c>
    </row>
    <row r="2081" spans="1:8" ht="12.75">
      <c r="A2081" s="98" t="s">
        <v>15</v>
      </c>
      <c s="36">
        <v>18</v>
      </c>
      <c s="36">
        <v>16</v>
      </c>
      <c r="E2081" s="36" t="s">
        <v>3645</v>
      </c>
      <c r="H2081" s="98">
        <f>IF('Раздел 18'!E7&lt;='Раздел 18'!D7,0,1)</f>
        <v>0</v>
      </c>
    </row>
    <row r="2082" spans="1:8" ht="12.75">
      <c r="A2082" s="98" t="s">
        <v>15</v>
      </c>
      <c s="36">
        <v>18</v>
      </c>
      <c s="36">
        <v>17</v>
      </c>
      <c r="E2082" s="36" t="s">
        <v>3699</v>
      </c>
      <c r="H2082" s="98">
        <f>IF('Раздел 18'!E4&gt;0,IF('Раздел 18'!D4&gt;0,0,1),0)</f>
        <v>0</v>
      </c>
    </row>
    <row r="2083" spans="1:8" ht="12.75">
      <c r="A2083" s="98" t="s">
        <v>15</v>
      </c>
      <c s="36">
        <v>18</v>
      </c>
      <c s="36">
        <v>18</v>
      </c>
      <c r="E2083" s="36" t="s">
        <v>3700</v>
      </c>
      <c r="H2083" s="98">
        <f>IF('Раздел 18'!E5&gt;0,IF('Раздел 18'!D5&gt;0,0,1),0)</f>
        <v>0</v>
      </c>
    </row>
    <row r="2084" spans="1:8" ht="12.75">
      <c r="A2084" s="98" t="s">
        <v>15</v>
      </c>
      <c s="36">
        <v>18</v>
      </c>
      <c s="36">
        <v>19</v>
      </c>
      <c r="E2084" s="36" t="s">
        <v>3701</v>
      </c>
      <c r="H2084" s="98">
        <f>IF('Раздел 18'!E6&gt;0,IF('Раздел 18'!D6&gt;0,0,1),0)</f>
        <v>0</v>
      </c>
    </row>
    <row r="2085" spans="1:8" ht="12.75">
      <c r="A2085" s="98" t="s">
        <v>15</v>
      </c>
      <c s="36">
        <v>18</v>
      </c>
      <c s="36">
        <v>20</v>
      </c>
      <c r="E2085" s="36" t="s">
        <v>3702</v>
      </c>
      <c r="H2085" s="98">
        <f>IF('Раздел 18'!E7&gt;0,IF('Раздел 18'!D7&gt;0,0,1),0)</f>
        <v>0</v>
      </c>
    </row>
    <row r="2086" spans="1:8" ht="12.75">
      <c r="A2086" s="35" t="s">
        <v>15</v>
      </c>
      <c s="35">
        <v>19</v>
      </c>
      <c s="35">
        <v>0</v>
      </c>
      <c s="35"/>
      <c s="99" t="str">
        <f>CONCATENATE("Количество ошибок в разделе 19: ",H2086)</f>
        <v>Количество ошибок в разделе 19: 1</v>
      </c>
      <c s="35"/>
      <c s="35"/>
      <c s="99">
        <f>SUM(H2087:H2106)</f>
        <v>1</v>
      </c>
    </row>
    <row r="2087" spans="1:8" ht="12.75">
      <c r="A2087" s="98" t="s">
        <v>15</v>
      </c>
      <c s="36">
        <v>19</v>
      </c>
      <c s="36">
        <v>1</v>
      </c>
      <c r="E2087" s="36" t="s">
        <v>3663</v>
      </c>
      <c r="H2087" s="98">
        <f>IF(OR(AND('Раздел 1'!$D$4=5,'Раздел 19'!D4&gt;0),AND('Раздел 1'!$D$4&lt;&gt;5,'Раздел 19'!D4=0)),0,1)</f>
        <v>0</v>
      </c>
    </row>
    <row r="2088" spans="1:8" ht="12.75">
      <c r="A2088" s="98" t="s">
        <v>15</v>
      </c>
      <c s="36">
        <v>19</v>
      </c>
      <c s="36">
        <v>2</v>
      </c>
      <c r="E2088" s="36" t="s">
        <v>3654</v>
      </c>
      <c r="H2088" s="98">
        <f>IF('Раздел 19'!E4&lt;='Раздел 19'!D4,0,1)</f>
        <v>0</v>
      </c>
    </row>
    <row r="2089" spans="1:8" ht="12.75">
      <c r="A2089" s="98" t="s">
        <v>15</v>
      </c>
      <c s="36">
        <v>19</v>
      </c>
      <c s="36">
        <v>3</v>
      </c>
      <c r="E2089" s="36" t="s">
        <v>3655</v>
      </c>
      <c r="H2089" s="98">
        <f>IF('Раздел 19'!E5&lt;='Раздел 19'!D5,0,1)</f>
        <v>0</v>
      </c>
    </row>
    <row r="2090" spans="1:8" ht="12.75">
      <c r="A2090" s="98" t="s">
        <v>15</v>
      </c>
      <c s="36">
        <v>19</v>
      </c>
      <c s="36">
        <v>4</v>
      </c>
      <c r="E2090" s="36" t="s">
        <v>3656</v>
      </c>
      <c r="H2090" s="98">
        <f>IF('Раздел 19'!E6&lt;='Раздел 19'!D6,0,1)</f>
        <v>0</v>
      </c>
    </row>
    <row r="2091" spans="1:8" ht="12.75">
      <c r="A2091" s="98" t="s">
        <v>15</v>
      </c>
      <c s="36">
        <v>19</v>
      </c>
      <c s="36">
        <v>5</v>
      </c>
      <c r="E2091" s="36" t="s">
        <v>3657</v>
      </c>
      <c r="H2091" s="98">
        <f>IF('Раздел 19'!E7&lt;='Раздел 19'!D7,0,1)</f>
        <v>0</v>
      </c>
    </row>
    <row r="2092" spans="1:8" ht="12.75">
      <c r="A2092" s="98" t="s">
        <v>15</v>
      </c>
      <c s="36">
        <v>19</v>
      </c>
      <c s="36">
        <v>6</v>
      </c>
      <c r="E2092" s="36" t="s">
        <v>3658</v>
      </c>
      <c r="H2092" s="98">
        <f>IF('Раздел 19'!E8&lt;='Раздел 19'!D8,0,1)</f>
        <v>0</v>
      </c>
    </row>
    <row r="2093" spans="1:8" ht="12.75">
      <c r="A2093" s="98" t="s">
        <v>15</v>
      </c>
      <c s="36">
        <v>19</v>
      </c>
      <c s="36">
        <v>7</v>
      </c>
      <c r="E2093" s="36" t="s">
        <v>3659</v>
      </c>
      <c r="H2093" s="98">
        <f>IF('Раздел 19'!E9&lt;='Раздел 19'!D9,0,1)</f>
        <v>0</v>
      </c>
    </row>
    <row r="2094" spans="1:8" ht="12.75">
      <c r="A2094" s="98" t="s">
        <v>15</v>
      </c>
      <c s="36">
        <v>19</v>
      </c>
      <c s="36">
        <v>8</v>
      </c>
      <c r="E2094" s="36" t="s">
        <v>3660</v>
      </c>
      <c r="H2094" s="98">
        <f>IF('Раздел 19'!E10&lt;='Раздел 19'!D10,0,1)</f>
        <v>0</v>
      </c>
    </row>
    <row r="2095" spans="1:8" ht="12.75">
      <c r="A2095" s="98" t="s">
        <v>15</v>
      </c>
      <c s="36">
        <v>19</v>
      </c>
      <c s="36">
        <v>9</v>
      </c>
      <c r="E2095" s="36" t="s">
        <v>3661</v>
      </c>
      <c r="H2095" s="98">
        <f>IF('Раздел 19'!E11&lt;='Раздел 19'!D11,0,1)</f>
        <v>0</v>
      </c>
    </row>
    <row r="2096" spans="1:8" ht="12.75">
      <c r="A2096" s="98" t="s">
        <v>15</v>
      </c>
      <c s="36">
        <v>19</v>
      </c>
      <c s="36">
        <v>10</v>
      </c>
      <c r="E2096" s="36" t="s">
        <v>3662</v>
      </c>
      <c r="H2096" s="98">
        <f>IF('Раздел 19'!E12&lt;='Раздел 19'!D12,0,1)</f>
        <v>0</v>
      </c>
    </row>
    <row r="2097" spans="1:8" ht="12.75">
      <c r="A2097" s="98" t="s">
        <v>15</v>
      </c>
      <c s="36">
        <v>19</v>
      </c>
      <c s="36">
        <v>11</v>
      </c>
      <c r="E2097" s="36" t="s">
        <v>3703</v>
      </c>
      <c r="H2097" s="98">
        <f>IF('Раздел 19'!E4&gt;0,IF('Раздел 19'!D4&gt;0,0,1),0)</f>
        <v>0</v>
      </c>
    </row>
    <row r="2098" spans="1:8" ht="12.75">
      <c r="A2098" s="98" t="s">
        <v>15</v>
      </c>
      <c s="36">
        <v>19</v>
      </c>
      <c s="36">
        <v>12</v>
      </c>
      <c r="E2098" s="36" t="s">
        <v>3704</v>
      </c>
      <c r="H2098" s="98">
        <f>IF('Раздел 19'!E5&gt;0,IF('Раздел 19'!D5&gt;0,0,1),0)</f>
        <v>0</v>
      </c>
    </row>
    <row r="2099" spans="1:8" ht="12.75">
      <c r="A2099" s="98" t="s">
        <v>15</v>
      </c>
      <c s="36">
        <v>19</v>
      </c>
      <c s="36">
        <v>13</v>
      </c>
      <c r="E2099" s="36" t="s">
        <v>3705</v>
      </c>
      <c r="H2099" s="98">
        <f>IF('Раздел 19'!E6&gt;0,IF('Раздел 19'!D6&gt;0,0,1),0)</f>
        <v>0</v>
      </c>
    </row>
    <row r="2100" spans="1:8" ht="12.75">
      <c r="A2100" s="98" t="s">
        <v>15</v>
      </c>
      <c s="36">
        <v>19</v>
      </c>
      <c s="36">
        <v>14</v>
      </c>
      <c r="E2100" s="36" t="s">
        <v>3706</v>
      </c>
      <c r="H2100" s="98">
        <f>IF('Раздел 19'!E7&gt;0,IF('Раздел 19'!D7&gt;0,0,1),0)</f>
        <v>0</v>
      </c>
    </row>
    <row r="2101" spans="1:8" ht="12.75">
      <c r="A2101" s="98" t="s">
        <v>15</v>
      </c>
      <c s="36">
        <v>19</v>
      </c>
      <c s="36">
        <v>15</v>
      </c>
      <c r="E2101" s="36" t="s">
        <v>3707</v>
      </c>
      <c r="H2101" s="98">
        <f>IF('Раздел 19'!E8&gt;0,IF('Раздел 19'!D8&gt;0,0,1),0)</f>
        <v>0</v>
      </c>
    </row>
    <row r="2102" spans="1:8" ht="12.75">
      <c r="A2102" s="98" t="s">
        <v>15</v>
      </c>
      <c s="36">
        <v>19</v>
      </c>
      <c s="36">
        <v>16</v>
      </c>
      <c r="E2102" s="36" t="s">
        <v>3708</v>
      </c>
      <c r="H2102" s="98">
        <f>IF('Раздел 19'!E9&gt;0,IF('Раздел 19'!D9&gt;0,0,1),0)</f>
        <v>0</v>
      </c>
    </row>
    <row r="2103" spans="1:8" ht="12.75">
      <c r="A2103" s="98" t="s">
        <v>15</v>
      </c>
      <c s="36">
        <v>19</v>
      </c>
      <c s="36">
        <v>17</v>
      </c>
      <c r="E2103" s="36" t="s">
        <v>3709</v>
      </c>
      <c r="H2103" s="98">
        <f>IF('Раздел 19'!E10&gt;0,IF('Раздел 19'!D10&gt;0,0,1),0)</f>
        <v>0</v>
      </c>
    </row>
    <row r="2104" spans="1:8" ht="12.75">
      <c r="A2104" s="98" t="s">
        <v>15</v>
      </c>
      <c s="36">
        <v>19</v>
      </c>
      <c s="36">
        <v>18</v>
      </c>
      <c r="E2104" s="36" t="s">
        <v>3710</v>
      </c>
      <c r="H2104" s="98">
        <f>IF('Раздел 19'!E11&gt;0,IF('Раздел 19'!D11&gt;0,0,1),0)</f>
        <v>0</v>
      </c>
    </row>
    <row r="2105" spans="1:8" ht="12.75">
      <c r="A2105" s="98" t="s">
        <v>15</v>
      </c>
      <c s="36">
        <v>19</v>
      </c>
      <c s="36">
        <v>19</v>
      </c>
      <c r="E2105" s="36" t="s">
        <v>3711</v>
      </c>
      <c r="H2105" s="98">
        <f>IF('Раздел 19'!E12&gt;0,IF('Раздел 19'!D12&gt;0,0,1),0)</f>
        <v>0</v>
      </c>
    </row>
    <row r="2106" spans="1:8" ht="12.75">
      <c r="A2106" s="98" t="s">
        <v>15</v>
      </c>
      <c s="36">
        <v>19</v>
      </c>
      <c s="36">
        <v>20</v>
      </c>
      <c r="E2106" s="36" t="s">
        <v>3712</v>
      </c>
      <c r="H2106" s="98">
        <f>IF('Раздел 19'!D14='Раздел 19'!D13+'Раздел 19'!D4-'Раздел 20'!D4-'Раздел 20'!D9,0,1)</f>
        <v>1</v>
      </c>
    </row>
    <row r="2107" spans="1:8" ht="12.75">
      <c r="A2107" s="35" t="s">
        <v>15</v>
      </c>
      <c s="35">
        <v>20</v>
      </c>
      <c s="35">
        <v>0</v>
      </c>
      <c s="35"/>
      <c s="99" t="str">
        <f>CONCATENATE("Количество ошибок в разделе 20: ",H2107)</f>
        <v>Количество ошибок в разделе 20: 1</v>
      </c>
      <c s="35"/>
      <c s="35"/>
      <c s="99">
        <f>SUM(H2108:H2121)</f>
        <v>1</v>
      </c>
    </row>
    <row r="2108" spans="1:8" ht="12.75">
      <c r="A2108" s="98" t="s">
        <v>15</v>
      </c>
      <c s="36">
        <v>20</v>
      </c>
      <c s="36">
        <v>1</v>
      </c>
      <c r="E2108" s="36" t="s">
        <v>3713</v>
      </c>
      <c r="H2108" s="98">
        <f>IF(OR(AND('Раздел 1'!D4=5,'Раздел 20'!D4&gt;0),AND('Раздел 1'!D4&lt;&gt;5,'Раздел 20'!D4=0)),0,1)</f>
        <v>0</v>
      </c>
    </row>
    <row r="2109" spans="1:8" ht="12.75">
      <c r="A2109" s="98" t="s">
        <v>15</v>
      </c>
      <c s="36">
        <v>20</v>
      </c>
      <c s="36">
        <v>2</v>
      </c>
      <c r="E2109" s="36" t="s">
        <v>3716</v>
      </c>
      <c r="H2109" s="98">
        <f>IF(OR(AND('Раздел 1'!E4=5,'Раздел 20'!E4&gt;0),AND('Раздел 1'!E4&lt;&gt;5,'Раздел 20'!E4=0)),0,1)</f>
        <v>1</v>
      </c>
    </row>
    <row r="2110" spans="1:8" ht="12.75">
      <c r="A2110" s="98" t="s">
        <v>15</v>
      </c>
      <c s="36">
        <v>20</v>
      </c>
      <c s="36">
        <v>3</v>
      </c>
      <c r="E2110" s="36" t="s">
        <v>1058</v>
      </c>
      <c r="H2110" s="98">
        <f>IF('Раздел 20'!E4&lt;='Раздел 20'!D4,0,1)</f>
        <v>0</v>
      </c>
    </row>
    <row r="2111" spans="1:8" ht="12.75">
      <c r="A2111" s="98" t="s">
        <v>15</v>
      </c>
      <c s="36">
        <v>20</v>
      </c>
      <c s="36">
        <v>4</v>
      </c>
      <c r="E2111" s="36" t="s">
        <v>1059</v>
      </c>
      <c r="H2111" s="98">
        <f>IF('Раздел 20'!E5&lt;='Раздел 20'!D5,0,1)</f>
        <v>0</v>
      </c>
    </row>
    <row r="2112" spans="1:8" ht="12.75">
      <c r="A2112" s="98" t="s">
        <v>15</v>
      </c>
      <c s="36">
        <v>20</v>
      </c>
      <c s="36">
        <v>5</v>
      </c>
      <c r="E2112" s="36" t="s">
        <v>1060</v>
      </c>
      <c r="H2112" s="98">
        <f>IF('Раздел 20'!E6&lt;='Раздел 20'!D6,0,1)</f>
        <v>0</v>
      </c>
    </row>
    <row r="2113" spans="1:8" ht="12.75">
      <c r="A2113" s="98" t="s">
        <v>15</v>
      </c>
      <c s="36">
        <v>20</v>
      </c>
      <c s="36">
        <v>6</v>
      </c>
      <c r="E2113" s="36" t="s">
        <v>1061</v>
      </c>
      <c r="H2113" s="98">
        <f>IF('Раздел 20'!E7&lt;='Раздел 20'!D7,0,1)</f>
        <v>0</v>
      </c>
    </row>
    <row r="2114" spans="1:8" ht="12.75">
      <c r="A2114" s="98" t="s">
        <v>15</v>
      </c>
      <c s="36">
        <v>20</v>
      </c>
      <c s="36">
        <v>7</v>
      </c>
      <c r="E2114" s="36" t="s">
        <v>3714</v>
      </c>
      <c r="H2114" s="98">
        <f>IF('Раздел 20'!E8&lt;='Раздел 20'!D8,0,1)</f>
        <v>0</v>
      </c>
    </row>
    <row r="2115" spans="1:8" ht="12.75">
      <c r="A2115" s="98" t="s">
        <v>15</v>
      </c>
      <c s="36">
        <v>20</v>
      </c>
      <c s="36">
        <v>8</v>
      </c>
      <c r="E2115" s="36" t="s">
        <v>3715</v>
      </c>
      <c r="H2115" s="98">
        <f>IF('Раздел 20'!E9&lt;='Раздел 20'!D9,0,1)</f>
        <v>0</v>
      </c>
    </row>
    <row r="2116" spans="1:8" ht="12.75">
      <c r="A2116" s="98" t="s">
        <v>15</v>
      </c>
      <c s="36">
        <v>20</v>
      </c>
      <c s="36">
        <v>9</v>
      </c>
      <c r="E2116" s="36" t="s">
        <v>3735</v>
      </c>
      <c r="H2116" s="98">
        <f>IF('Раздел 20'!E4&gt;0,IF('Раздел 20'!D4&gt;0,0,1),0)</f>
        <v>0</v>
      </c>
    </row>
    <row r="2117" spans="1:8" ht="12.75">
      <c r="A2117" s="98" t="s">
        <v>15</v>
      </c>
      <c s="36">
        <v>20</v>
      </c>
      <c s="36">
        <v>10</v>
      </c>
      <c r="E2117" s="36" t="s">
        <v>3736</v>
      </c>
      <c r="H2117" s="98">
        <f>IF('Раздел 20'!E5&gt;0,IF('Раздел 20'!D5&gt;0,0,1),0)</f>
        <v>0</v>
      </c>
    </row>
    <row r="2118" spans="1:8" ht="12.75">
      <c r="A2118" s="98" t="s">
        <v>15</v>
      </c>
      <c s="36">
        <v>20</v>
      </c>
      <c s="36">
        <v>11</v>
      </c>
      <c r="E2118" s="36" t="s">
        <v>3737</v>
      </c>
      <c r="H2118" s="98">
        <f>IF('Раздел 20'!E6&gt;0,IF('Раздел 20'!D6&gt;0,0,1),0)</f>
        <v>0</v>
      </c>
    </row>
    <row r="2119" spans="1:8" ht="12.75">
      <c r="A2119" s="98" t="s">
        <v>15</v>
      </c>
      <c s="36">
        <v>20</v>
      </c>
      <c s="36">
        <v>12</v>
      </c>
      <c r="E2119" s="36" t="s">
        <v>3738</v>
      </c>
      <c r="H2119" s="98">
        <f>IF('Раздел 20'!E7&gt;0,IF('Раздел 20'!D7&gt;0,0,1),0)</f>
        <v>0</v>
      </c>
    </row>
    <row r="2120" spans="1:8" ht="12.75">
      <c r="A2120" s="98" t="s">
        <v>15</v>
      </c>
      <c s="36">
        <v>20</v>
      </c>
      <c s="36">
        <v>13</v>
      </c>
      <c r="E2120" s="36" t="s">
        <v>3739</v>
      </c>
      <c r="H2120" s="98">
        <f>IF('Раздел 20'!E8&gt;0,IF('Раздел 20'!D8&gt;0,0,1),0)</f>
        <v>0</v>
      </c>
    </row>
    <row r="2121" spans="1:8" ht="12.75">
      <c r="A2121" s="98" t="s">
        <v>15</v>
      </c>
      <c s="36">
        <v>20</v>
      </c>
      <c s="36">
        <v>14</v>
      </c>
      <c r="E2121" s="36" t="s">
        <v>3740</v>
      </c>
      <c r="H2121" s="98">
        <f>IF('Раздел 20'!E9&gt;0,IF('Раздел 20'!D9&gt;0,0,1),0)</f>
        <v>0</v>
      </c>
    </row>
    <row r="2122" spans="1:8" ht="12.75">
      <c r="A2122" s="35" t="s">
        <v>15</v>
      </c>
      <c s="35">
        <v>21</v>
      </c>
      <c s="35">
        <v>0</v>
      </c>
      <c s="35"/>
      <c s="99" t="str">
        <f>CONCATENATE("Количество ошибок в разделе 21: ",H2122)</f>
        <v>Количество ошибок в разделе 21: 0</v>
      </c>
      <c s="35"/>
      <c s="35"/>
      <c s="99">
        <f>SUM(H2123:H2161)</f>
        <v>0</v>
      </c>
    </row>
    <row r="2123" spans="1:8" ht="12.75">
      <c r="A2123" s="98" t="s">
        <v>15</v>
      </c>
      <c s="36">
        <v>21</v>
      </c>
      <c s="36">
        <v>1</v>
      </c>
      <c r="E2123" s="36" t="s">
        <v>1057</v>
      </c>
      <c r="H2123" s="98">
        <f>IF(OR(AND('Раздел 1'!D4=5,'Раздел 21'!P6&gt;0),AND('Раздел 1'!D4&lt;&gt;5,'Раздел 21'!P6=0)),0,1)</f>
        <v>0</v>
      </c>
    </row>
    <row r="2124" spans="1:8" ht="12.75">
      <c r="A2124" s="98" t="s">
        <v>15</v>
      </c>
      <c s="36">
        <v>21</v>
      </c>
      <c s="36">
        <v>2</v>
      </c>
      <c r="E2124" s="36" t="s">
        <v>3717</v>
      </c>
      <c r="H2124" s="98">
        <f>IF('Раздел 21'!P7&gt;='Раздел 21'!P8+'Раздел 21'!P9+'Раздел 21'!P10,0,1)</f>
        <v>0</v>
      </c>
    </row>
    <row r="2125" spans="1:8" ht="12.75">
      <c r="A2125" s="98" t="s">
        <v>15</v>
      </c>
      <c s="36">
        <v>21</v>
      </c>
      <c s="36">
        <v>3</v>
      </c>
      <c r="E2125" s="36" t="s">
        <v>3718</v>
      </c>
      <c r="H2125" s="98">
        <f>IF('Раздел 21'!Q7&gt;='Раздел 21'!Q8+'Раздел 21'!Q9+'Раздел 21'!Q10,0,1)</f>
        <v>0</v>
      </c>
    </row>
    <row r="2126" spans="1:8" ht="12.75">
      <c r="A2126" s="98" t="s">
        <v>15</v>
      </c>
      <c s="36">
        <v>21</v>
      </c>
      <c s="36">
        <v>4</v>
      </c>
      <c r="E2126" s="36" t="s">
        <v>3719</v>
      </c>
      <c r="H2126" s="98">
        <f>IF('Раздел 21'!R7&gt;='Раздел 21'!R8+'Раздел 21'!R9+'Раздел 21'!R10,0,1)</f>
        <v>0</v>
      </c>
    </row>
    <row r="2127" spans="1:8" ht="12.75">
      <c r="A2127" s="98" t="s">
        <v>15</v>
      </c>
      <c s="36">
        <v>21</v>
      </c>
      <c s="36">
        <v>5</v>
      </c>
      <c r="E2127" s="36" t="s">
        <v>3720</v>
      </c>
      <c r="H2127" s="98">
        <f>IF('Раздел 21'!S7&gt;='Раздел 21'!S8+'Раздел 21'!S9+'Раздел 21'!S10,0,1)</f>
        <v>0</v>
      </c>
    </row>
    <row r="2128" spans="1:8" ht="12.75">
      <c r="A2128" s="98" t="s">
        <v>15</v>
      </c>
      <c s="36">
        <v>21</v>
      </c>
      <c s="36">
        <v>6</v>
      </c>
      <c r="E2128" s="36" t="s">
        <v>3721</v>
      </c>
      <c r="H2128" s="98">
        <f>IF('Раздел 21'!T7&gt;='Раздел 21'!T8+'Раздел 21'!T9+'Раздел 21'!T10,0,1)</f>
        <v>0</v>
      </c>
    </row>
    <row r="2129" spans="1:8" ht="12.75">
      <c r="A2129" s="98" t="s">
        <v>15</v>
      </c>
      <c s="36">
        <v>21</v>
      </c>
      <c s="36">
        <v>7</v>
      </c>
      <c r="E2129" s="36" t="s">
        <v>3722</v>
      </c>
      <c r="H2129" s="98">
        <f>IF('Раздел 21'!U7&gt;='Раздел 21'!U8+'Раздел 21'!U9+'Раздел 21'!U10,0,1)</f>
        <v>0</v>
      </c>
    </row>
    <row r="2130" spans="1:8" ht="12.75">
      <c r="A2130" s="98" t="s">
        <v>15</v>
      </c>
      <c s="36">
        <v>21</v>
      </c>
      <c s="36">
        <v>8</v>
      </c>
      <c r="E2130" s="36" t="s">
        <v>3723</v>
      </c>
      <c r="H2130" s="98">
        <f>IF('Раздел 21'!V7&gt;='Раздел 21'!V8+'Раздел 21'!V9+'Раздел 21'!V10,0,1)</f>
        <v>0</v>
      </c>
    </row>
    <row r="2131" spans="1:8" ht="12.75">
      <c r="A2131" s="98" t="s">
        <v>15</v>
      </c>
      <c s="36">
        <v>21</v>
      </c>
      <c s="36">
        <v>9</v>
      </c>
      <c r="E2131" s="36" t="s">
        <v>3724</v>
      </c>
      <c r="H2131" s="98">
        <f>IF('Раздел 21'!W7&gt;='Раздел 21'!W8+'Раздел 21'!W9+'Раздел 21'!W10,0,1)</f>
        <v>0</v>
      </c>
    </row>
    <row r="2132" spans="1:8" ht="12.75">
      <c r="A2132" s="98" t="s">
        <v>15</v>
      </c>
      <c s="36">
        <v>21</v>
      </c>
      <c s="36">
        <v>10</v>
      </c>
      <c r="E2132" s="36" t="s">
        <v>3725</v>
      </c>
      <c r="H2132" s="98">
        <f>IF('Раздел 21'!X7&gt;='Раздел 21'!X8+'Раздел 21'!X9+'Раздел 21'!X10,0,1)</f>
        <v>0</v>
      </c>
    </row>
    <row r="2133" spans="1:8" ht="12.75">
      <c r="A2133" s="98" t="s">
        <v>15</v>
      </c>
      <c s="36">
        <v>21</v>
      </c>
      <c s="36">
        <v>11</v>
      </c>
      <c r="E2133" s="36" t="s">
        <v>3726</v>
      </c>
      <c r="H2133" s="98">
        <f>IF('Раздел 21'!P11&gt;='Раздел 21'!P12+'Раздел 21'!P13,0,1)</f>
        <v>0</v>
      </c>
    </row>
    <row r="2134" spans="1:8" ht="12.75">
      <c r="A2134" s="98" t="s">
        <v>15</v>
      </c>
      <c s="36">
        <v>21</v>
      </c>
      <c s="36">
        <v>12</v>
      </c>
      <c r="E2134" s="36" t="s">
        <v>3727</v>
      </c>
      <c r="H2134" s="98">
        <f>IF('Раздел 21'!Q11&gt;='Раздел 21'!Q12+'Раздел 21'!Q13,0,1)</f>
        <v>0</v>
      </c>
    </row>
    <row r="2135" spans="1:8" ht="12.75">
      <c r="A2135" s="98" t="s">
        <v>15</v>
      </c>
      <c s="36">
        <v>21</v>
      </c>
      <c s="36">
        <v>13</v>
      </c>
      <c r="E2135" s="36" t="s">
        <v>3728</v>
      </c>
      <c r="H2135" s="98">
        <f>IF('Раздел 21'!R11&gt;='Раздел 21'!R12+'Раздел 21'!R13,0,1)</f>
        <v>0</v>
      </c>
    </row>
    <row r="2136" spans="1:8" ht="12.75">
      <c r="A2136" s="98" t="s">
        <v>15</v>
      </c>
      <c s="36">
        <v>21</v>
      </c>
      <c s="36">
        <v>14</v>
      </c>
      <c r="E2136" s="36" t="s">
        <v>3729</v>
      </c>
      <c r="H2136" s="98">
        <f>IF('Раздел 21'!S11&gt;='Раздел 21'!S12+'Раздел 21'!S13,0,1)</f>
        <v>0</v>
      </c>
    </row>
    <row r="2137" spans="1:8" ht="12.75">
      <c r="A2137" s="98" t="s">
        <v>15</v>
      </c>
      <c s="36">
        <v>21</v>
      </c>
      <c s="36">
        <v>15</v>
      </c>
      <c r="E2137" s="36" t="s">
        <v>3730</v>
      </c>
      <c r="H2137" s="98">
        <f>IF('Раздел 21'!T11&gt;='Раздел 21'!T12+'Раздел 21'!T13,0,1)</f>
        <v>0</v>
      </c>
    </row>
    <row r="2138" spans="1:8" ht="12.75">
      <c r="A2138" s="98" t="s">
        <v>15</v>
      </c>
      <c s="36">
        <v>21</v>
      </c>
      <c s="36">
        <v>16</v>
      </c>
      <c r="E2138" s="36" t="s">
        <v>3731</v>
      </c>
      <c r="H2138" s="98">
        <f>IF('Раздел 21'!U11&gt;='Раздел 21'!U12+'Раздел 21'!U13,0,1)</f>
        <v>0</v>
      </c>
    </row>
    <row r="2139" spans="1:8" ht="12.75">
      <c r="A2139" s="98" t="s">
        <v>15</v>
      </c>
      <c s="36">
        <v>21</v>
      </c>
      <c s="36">
        <v>17</v>
      </c>
      <c r="E2139" s="36" t="s">
        <v>3732</v>
      </c>
      <c r="H2139" s="98">
        <f>IF('Раздел 21'!V11&gt;='Раздел 21'!V12+'Раздел 21'!V13,0,1)</f>
        <v>0</v>
      </c>
    </row>
    <row r="2140" spans="1:8" ht="12.75">
      <c r="A2140" s="98" t="s">
        <v>15</v>
      </c>
      <c s="36">
        <v>21</v>
      </c>
      <c s="36">
        <v>18</v>
      </c>
      <c r="E2140" s="36" t="s">
        <v>3733</v>
      </c>
      <c r="H2140" s="98">
        <f>IF('Раздел 21'!W11&gt;='Раздел 21'!W12+'Раздел 21'!W13,0,1)</f>
        <v>0</v>
      </c>
    </row>
    <row r="2141" spans="1:8" ht="12.75">
      <c r="A2141" s="98" t="s">
        <v>15</v>
      </c>
      <c s="36">
        <v>21</v>
      </c>
      <c s="36">
        <v>19</v>
      </c>
      <c r="E2141" s="36" t="s">
        <v>3734</v>
      </c>
      <c r="H2141" s="98">
        <f>IF('Раздел 21'!X11&gt;='Раздел 21'!X12+'Раздел 21'!X13,0,1)</f>
        <v>0</v>
      </c>
    </row>
    <row r="2142" spans="1:8" ht="12.75">
      <c r="A2142" s="98" t="s">
        <v>15</v>
      </c>
      <c s="36">
        <v>21</v>
      </c>
      <c s="36">
        <v>20</v>
      </c>
      <c r="E2142" s="36" t="s">
        <v>3741</v>
      </c>
      <c r="H2142" s="98">
        <f>IF(OR(AND('Раздел 21'!Q6&gt;0,'Раздел 21'!T6&gt;0),AND('Раздел 21'!Q6=0,'Раздел 21'!T6=0)),0,1)</f>
        <v>0</v>
      </c>
    </row>
    <row r="2143" spans="1:8" ht="12.75">
      <c r="A2143" s="98" t="s">
        <v>15</v>
      </c>
      <c s="36">
        <v>21</v>
      </c>
      <c s="36">
        <v>21</v>
      </c>
      <c r="E2143" s="36" t="s">
        <v>3742</v>
      </c>
      <c r="H2143" s="98">
        <f>IF(OR(AND('Раздел 21'!Q7&gt;0,'Раздел 21'!T7&gt;0),AND('Раздел 21'!Q7=0,'Раздел 21'!T7=0)),0,1)</f>
        <v>0</v>
      </c>
    </row>
    <row r="2144" spans="1:8" ht="12.75">
      <c r="A2144" s="98" t="s">
        <v>15</v>
      </c>
      <c s="36">
        <v>21</v>
      </c>
      <c s="36">
        <v>22</v>
      </c>
      <c r="E2144" s="36" t="s">
        <v>3743</v>
      </c>
      <c r="H2144" s="98">
        <f>IF(OR(AND('Раздел 21'!Q8&gt;0,'Раздел 21'!T8&gt;0),AND('Раздел 21'!Q8=0,'Раздел 21'!T8=0)),0,1)</f>
        <v>0</v>
      </c>
    </row>
    <row r="2145" spans="1:8" ht="12.75">
      <c r="A2145" s="98" t="s">
        <v>15</v>
      </c>
      <c s="36">
        <v>21</v>
      </c>
      <c s="36">
        <v>23</v>
      </c>
      <c r="E2145" s="36" t="s">
        <v>3744</v>
      </c>
      <c r="H2145" s="98">
        <f>IF(OR(AND('Раздел 21'!Q9&gt;0,'Раздел 21'!T9&gt;0),AND('Раздел 21'!Q9=0,'Раздел 21'!T9=0)),0,1)</f>
        <v>0</v>
      </c>
    </row>
    <row r="2146" spans="1:8" ht="12.75">
      <c r="A2146" s="98" t="s">
        <v>15</v>
      </c>
      <c s="36">
        <v>21</v>
      </c>
      <c s="36">
        <v>24</v>
      </c>
      <c r="E2146" s="36" t="s">
        <v>3745</v>
      </c>
      <c r="H2146" s="98">
        <f>IF(OR(AND('Раздел 21'!Q10&gt;0,'Раздел 21'!T10&gt;0),AND('Раздел 21'!Q10=0,'Раздел 21'!T10=0)),0,1)</f>
        <v>0</v>
      </c>
    </row>
    <row r="2147" spans="1:8" ht="12.75">
      <c r="A2147" s="98" t="s">
        <v>15</v>
      </c>
      <c s="36">
        <v>21</v>
      </c>
      <c s="36">
        <v>25</v>
      </c>
      <c r="E2147" s="36" t="s">
        <v>3746</v>
      </c>
      <c r="H2147" s="98">
        <f>IF(OR(AND('Раздел 21'!Q11&gt;0,'Раздел 21'!T11&gt;0),AND('Раздел 21'!Q11=0,'Раздел 21'!T11=0)),0,1)</f>
        <v>0</v>
      </c>
    </row>
    <row r="2148" spans="1:8" ht="12.75">
      <c r="A2148" s="98" t="s">
        <v>15</v>
      </c>
      <c s="36">
        <v>21</v>
      </c>
      <c s="36">
        <v>26</v>
      </c>
      <c r="E2148" s="36" t="s">
        <v>3747</v>
      </c>
      <c r="H2148" s="98">
        <f>IF(OR(AND('Раздел 21'!Q12&gt;0,'Раздел 21'!T12&gt;0),AND('Раздел 21'!Q12=0,'Раздел 21'!T12=0)),0,1)</f>
        <v>0</v>
      </c>
    </row>
    <row r="2149" spans="1:8" ht="12.75">
      <c r="A2149" s="98" t="s">
        <v>15</v>
      </c>
      <c s="36">
        <v>21</v>
      </c>
      <c s="36">
        <v>27</v>
      </c>
      <c r="E2149" s="36" t="s">
        <v>3748</v>
      </c>
      <c r="H2149" s="98">
        <f>IF(OR(AND('Раздел 21'!Q13&gt;0,'Раздел 21'!T13&gt;0),AND('Раздел 21'!Q13=0,'Раздел 21'!T13=0)),0,1)</f>
        <v>0</v>
      </c>
    </row>
    <row r="2150" spans="1:8" ht="12.75">
      <c r="A2150" s="98" t="s">
        <v>15</v>
      </c>
      <c s="36">
        <v>21</v>
      </c>
      <c s="36">
        <v>28</v>
      </c>
      <c r="E2150" s="36" t="s">
        <v>3749</v>
      </c>
      <c r="H2150" s="98">
        <f>IF(OR(AND('Раздел 21'!Q14&gt;0,'Раздел 21'!T14&gt;0),AND('Раздел 21'!Q14=0,'Раздел 21'!T14=0)),0,1)</f>
        <v>0</v>
      </c>
    </row>
    <row r="2151" spans="1:8" ht="12.75">
      <c r="A2151" s="98" t="s">
        <v>15</v>
      </c>
      <c s="36">
        <v>21</v>
      </c>
      <c s="36">
        <v>29</v>
      </c>
      <c r="E2151" s="36" t="s">
        <v>3750</v>
      </c>
      <c r="H2151" s="98">
        <f>IF(OR(AND('Раздел 21'!Q15&gt;0,'Раздел 21'!T15&gt;0),AND('Раздел 21'!Q15=0,'Раздел 21'!T15=0)),0,1)</f>
        <v>0</v>
      </c>
    </row>
    <row r="2152" spans="1:8" ht="12.75">
      <c r="A2152" s="98" t="s">
        <v>15</v>
      </c>
      <c s="36">
        <v>21</v>
      </c>
      <c s="36">
        <v>30</v>
      </c>
      <c r="E2152" s="36" t="s">
        <v>3751</v>
      </c>
      <c r="H2152" s="98">
        <f>IF(OR(AND('Раздел 21'!P6&gt;0,'Раздел 21'!R6&gt;0),AND('Раздел 21'!P6=0,'Раздел 21'!R6=0)),0,1)</f>
        <v>0</v>
      </c>
    </row>
    <row r="2153" spans="1:8" ht="12.75">
      <c r="A2153" s="98" t="s">
        <v>15</v>
      </c>
      <c s="36">
        <v>21</v>
      </c>
      <c s="36">
        <v>31</v>
      </c>
      <c r="E2153" s="36" t="s">
        <v>3752</v>
      </c>
      <c r="H2153" s="98">
        <f>IF(OR(AND('Раздел 21'!P7&gt;0,'Раздел 21'!R7&gt;0),AND('Раздел 21'!P7=0,'Раздел 21'!R7=0)),0,1)</f>
        <v>0</v>
      </c>
    </row>
    <row r="2154" spans="1:8" ht="12.75">
      <c r="A2154" s="98" t="s">
        <v>15</v>
      </c>
      <c s="36">
        <v>21</v>
      </c>
      <c s="36">
        <v>32</v>
      </c>
      <c r="E2154" s="36" t="s">
        <v>3753</v>
      </c>
      <c r="H2154" s="98">
        <f>IF(OR(AND('Раздел 21'!P8&gt;0,'Раздел 21'!R8&gt;0),AND('Раздел 21'!P8=0,'Раздел 21'!R8=0)),0,1)</f>
        <v>0</v>
      </c>
    </row>
    <row r="2155" spans="1:8" ht="12.75">
      <c r="A2155" s="98" t="s">
        <v>15</v>
      </c>
      <c s="36">
        <v>21</v>
      </c>
      <c s="36">
        <v>33</v>
      </c>
      <c r="E2155" s="36" t="s">
        <v>3754</v>
      </c>
      <c r="H2155" s="98">
        <f>IF(OR(AND('Раздел 21'!P9&gt;0,'Раздел 21'!R9&gt;0),AND('Раздел 21'!P9=0,'Раздел 21'!R9=0)),0,1)</f>
        <v>0</v>
      </c>
    </row>
    <row r="2156" spans="1:8" ht="12.75">
      <c r="A2156" s="98" t="s">
        <v>15</v>
      </c>
      <c s="36">
        <v>21</v>
      </c>
      <c s="36">
        <v>34</v>
      </c>
      <c r="E2156" s="36" t="s">
        <v>3755</v>
      </c>
      <c r="H2156" s="98">
        <f>IF(OR(AND('Раздел 21'!P10&gt;0,'Раздел 21'!R10&gt;0),AND('Раздел 21'!P10=0,'Раздел 21'!R10=0)),0,1)</f>
        <v>0</v>
      </c>
    </row>
    <row r="2157" spans="1:8" ht="12.75">
      <c r="A2157" s="98" t="s">
        <v>15</v>
      </c>
      <c s="36">
        <v>21</v>
      </c>
      <c s="36">
        <v>35</v>
      </c>
      <c r="E2157" s="36" t="s">
        <v>3756</v>
      </c>
      <c r="H2157" s="98">
        <f>IF(OR(AND('Раздел 21'!P11&gt;0,'Раздел 21'!R11&gt;0),AND('Раздел 21'!P11=0,'Раздел 21'!R11=0)),0,1)</f>
        <v>0</v>
      </c>
    </row>
    <row r="2158" spans="1:8" ht="12.75">
      <c r="A2158" s="98" t="s">
        <v>15</v>
      </c>
      <c s="36">
        <v>21</v>
      </c>
      <c s="36">
        <v>36</v>
      </c>
      <c r="E2158" s="36" t="s">
        <v>3757</v>
      </c>
      <c r="H2158" s="98">
        <f>IF(OR(AND('Раздел 21'!P12&gt;0,'Раздел 21'!R12&gt;0),AND('Раздел 21'!P12=0,'Раздел 21'!R12=0)),0,1)</f>
        <v>0</v>
      </c>
    </row>
    <row r="2159" spans="1:8" ht="12.75">
      <c r="A2159" s="98" t="s">
        <v>15</v>
      </c>
      <c s="36">
        <v>21</v>
      </c>
      <c s="36">
        <v>37</v>
      </c>
      <c r="E2159" s="36" t="s">
        <v>3758</v>
      </c>
      <c r="H2159" s="98">
        <f>IF(OR(AND('Раздел 21'!P13&gt;0,'Раздел 21'!R13&gt;0),AND('Раздел 21'!P13=0,'Раздел 21'!R13=0)),0,1)</f>
        <v>0</v>
      </c>
    </row>
    <row r="2160" spans="1:8" ht="12.75">
      <c r="A2160" s="98" t="s">
        <v>15</v>
      </c>
      <c s="36">
        <v>21</v>
      </c>
      <c s="36">
        <v>38</v>
      </c>
      <c r="E2160" s="36" t="s">
        <v>3759</v>
      </c>
      <c r="H2160" s="98">
        <f>IF(OR(AND('Раздел 21'!P14&gt;0,'Раздел 21'!R14&gt;0),AND('Раздел 21'!P14=0,'Раздел 21'!R14=0)),0,1)</f>
        <v>0</v>
      </c>
    </row>
    <row r="2161" spans="1:8" ht="12.75">
      <c r="A2161" s="98" t="s">
        <v>15</v>
      </c>
      <c s="36">
        <v>21</v>
      </c>
      <c s="36">
        <v>39</v>
      </c>
      <c r="E2161" s="36" t="s">
        <v>3760</v>
      </c>
      <c r="H2161" s="98">
        <f>IF(OR(AND('Раздел 21'!P15&gt;0,'Раздел 21'!R15&gt;0),AND('Раздел 21'!P15=0,'Раздел 21'!R15=0)),0,1)</f>
        <v>0</v>
      </c>
    </row>
    <row r="2162" spans="1:8" ht="12.75">
      <c r="A2162" s="35" t="s">
        <v>15</v>
      </c>
      <c s="35">
        <v>22</v>
      </c>
      <c s="35">
        <v>0</v>
      </c>
      <c s="35">
        <v>0</v>
      </c>
      <c s="99" t="str">
        <f>CONCATENATE("Количество ошибок в разделе 22: ",H2162)</f>
        <v>Количество ошибок в разделе 22: 0</v>
      </c>
      <c s="35"/>
      <c s="35"/>
      <c s="99">
        <f>SUM(H2163:H2174)</f>
        <v>0</v>
      </c>
    </row>
    <row r="2163" spans="1:8" ht="12.75">
      <c r="A2163" s="98" t="s">
        <v>15</v>
      </c>
      <c s="36">
        <v>22</v>
      </c>
      <c s="36">
        <v>1</v>
      </c>
      <c r="E2163" s="36" t="s">
        <v>1056</v>
      </c>
      <c r="H2163" s="98">
        <f>IF(OR(AND('Раздел 1'!D4=5,'Раздел 22'!D4&gt;0),AND('Раздел 1'!D4&lt;&gt;5,'Раздел 22'!D4=0)),0,1)</f>
        <v>0</v>
      </c>
    </row>
    <row r="2164" spans="1:8" ht="12.75">
      <c r="A2164" s="98" t="s">
        <v>15</v>
      </c>
      <c s="36">
        <v>22</v>
      </c>
      <c s="36">
        <v>2</v>
      </c>
      <c r="E2164" s="36" t="s">
        <v>3761</v>
      </c>
      <c r="H2164" s="98">
        <f>IF('Раздел 22'!D5&lt;='Раздел 22'!D4,0,1)</f>
        <v>0</v>
      </c>
    </row>
    <row r="2165" spans="1:8" ht="12.75">
      <c r="A2165" s="98" t="s">
        <v>15</v>
      </c>
      <c s="36">
        <v>22</v>
      </c>
      <c s="36">
        <v>3</v>
      </c>
      <c r="E2165" s="36" t="s">
        <v>3762</v>
      </c>
      <c r="H2165" s="98">
        <f>IF('Раздел 22'!D7&lt;='Раздел 22'!D6,0,1)</f>
        <v>0</v>
      </c>
    </row>
    <row r="2166" spans="1:8" ht="12.75">
      <c r="A2166" s="98" t="s">
        <v>15</v>
      </c>
      <c s="36">
        <v>22</v>
      </c>
      <c s="36">
        <v>4</v>
      </c>
      <c r="E2166" s="36" t="s">
        <v>3763</v>
      </c>
      <c r="H2166" s="98">
        <f>IF('Раздел 22'!D8&lt;='Раздел 22'!D7,0,1)</f>
        <v>0</v>
      </c>
    </row>
    <row r="2167" spans="1:8" ht="12.75">
      <c r="A2167" s="98" t="s">
        <v>15</v>
      </c>
      <c s="36">
        <v>22</v>
      </c>
      <c s="36">
        <v>5</v>
      </c>
      <c r="E2167" s="36" t="s">
        <v>3764</v>
      </c>
      <c r="H2167" s="98">
        <f>IF('Раздел 22'!D9&lt;='Раздел 22'!D7,0,1)</f>
        <v>0</v>
      </c>
    </row>
    <row r="2168" spans="1:8" ht="12.75">
      <c r="A2168" s="98" t="s">
        <v>15</v>
      </c>
      <c s="36">
        <v>22</v>
      </c>
      <c s="36">
        <v>6</v>
      </c>
      <c r="E2168" s="36" t="s">
        <v>3765</v>
      </c>
      <c r="H2168" s="98">
        <f>IF('Раздел 22'!D10&lt;='Раздел 22'!D6,0,1)</f>
        <v>0</v>
      </c>
    </row>
    <row r="2169" spans="1:8" ht="12.75">
      <c r="A2169" s="98" t="s">
        <v>15</v>
      </c>
      <c s="36">
        <v>22</v>
      </c>
      <c s="36">
        <v>7</v>
      </c>
      <c r="E2169" s="36" t="s">
        <v>3770</v>
      </c>
      <c r="H2169" s="98">
        <f>IF('Раздел 22'!D6&gt;='Раздел 22'!D7+'Раздел 22'!D10+'Раздел 22'!D12+'Раздел 22'!D14,0,1)</f>
        <v>0</v>
      </c>
    </row>
    <row r="2170" spans="1:8" ht="12.75">
      <c r="A2170" s="98" t="s">
        <v>15</v>
      </c>
      <c s="36">
        <v>22</v>
      </c>
      <c s="36">
        <v>8</v>
      </c>
      <c r="E2170" s="36" t="s">
        <v>3771</v>
      </c>
      <c r="H2170" s="98">
        <f>IF('Раздел 22'!D7&gt;='Раздел 22'!D8+'Раздел 22'!D9,0,1)</f>
        <v>0</v>
      </c>
    </row>
    <row r="2171" spans="1:8" ht="12.75">
      <c r="A2171" s="98" t="s">
        <v>15</v>
      </c>
      <c s="36">
        <v>22</v>
      </c>
      <c s="36">
        <v>9</v>
      </c>
      <c r="E2171" s="36" t="s">
        <v>3766</v>
      </c>
      <c r="H2171" s="98">
        <f>IF('Раздел 22'!D11&lt;='Раздел 22'!D10,0,1)</f>
        <v>0</v>
      </c>
    </row>
    <row r="2172" spans="1:8" ht="12.75">
      <c r="A2172" s="98" t="s">
        <v>15</v>
      </c>
      <c s="36">
        <v>22</v>
      </c>
      <c s="36">
        <v>10</v>
      </c>
      <c r="E2172" s="36" t="s">
        <v>3767</v>
      </c>
      <c r="H2172" s="98">
        <f>IF('Раздел 22'!D12&lt;='Раздел 22'!D6,0,1)</f>
        <v>0</v>
      </c>
    </row>
    <row r="2173" spans="1:8" ht="12.75">
      <c r="A2173" s="98" t="s">
        <v>15</v>
      </c>
      <c s="36">
        <v>22</v>
      </c>
      <c s="36">
        <v>11</v>
      </c>
      <c r="E2173" s="36" t="s">
        <v>3768</v>
      </c>
      <c r="H2173" s="98">
        <f>IF('Раздел 22'!D13&lt;='Раздел 22'!D12,0,1)</f>
        <v>0</v>
      </c>
    </row>
    <row r="2174" spans="1:8" ht="12.75">
      <c r="A2174" s="98" t="s">
        <v>15</v>
      </c>
      <c s="36">
        <v>22</v>
      </c>
      <c s="36">
        <v>12</v>
      </c>
      <c r="E2174" s="36" t="s">
        <v>3769</v>
      </c>
      <c r="H2174" s="98">
        <f>IF('Раздел 22'!D14&lt;='Раздел 22'!D6,0,1)</f>
        <v>0</v>
      </c>
    </row>
    <row r="2175" spans="1:8" ht="12.75">
      <c r="A2175" s="35" t="s">
        <v>15</v>
      </c>
      <c s="35">
        <v>23</v>
      </c>
      <c s="35">
        <v>0</v>
      </c>
      <c s="35">
        <v>0</v>
      </c>
      <c s="99" t="str">
        <f>CONCATENATE("Количество ошибок в Разделе 23: ",H2175)</f>
        <v>Количество ошибок в Разделе 23: 0</v>
      </c>
      <c s="35"/>
      <c s="35"/>
      <c s="99">
        <f>SUM(H2176:H2180)</f>
        <v>0</v>
      </c>
    </row>
    <row r="2176" spans="1:8" ht="12.75">
      <c r="A2176" s="178" t="s">
        <v>15</v>
      </c>
      <c s="178">
        <v>23</v>
      </c>
      <c s="178">
        <v>1</v>
      </c>
      <c s="178"/>
      <c s="36" t="s">
        <v>1055</v>
      </c>
      <c s="178"/>
      <c s="178"/>
      <c s="179">
        <f>IF(OR(AND('Раздел 1'!D4=5,'Раздел 23'!D4&gt;0),AND('Раздел 1'!D4&lt;&gt;5,'Раздел 23'!D4=0)),0,1)</f>
        <v>0</v>
      </c>
    </row>
    <row r="2177" spans="1:8" ht="12.75">
      <c r="A2177" s="98" t="s">
        <v>15</v>
      </c>
      <c s="178">
        <v>23</v>
      </c>
      <c s="36">
        <v>2</v>
      </c>
      <c r="E2177" s="36" t="s">
        <v>3772</v>
      </c>
      <c r="H2177" s="98">
        <f>IF('Раздел 23'!D8&lt;='Раздел 23'!D7,0,1)</f>
        <v>0</v>
      </c>
    </row>
    <row r="2178" spans="1:8" ht="12.75">
      <c r="A2178" s="98" t="s">
        <v>15</v>
      </c>
      <c s="178">
        <v>23</v>
      </c>
      <c s="36">
        <v>3</v>
      </c>
      <c r="E2178" s="36" t="s">
        <v>3773</v>
      </c>
      <c r="H2178" s="98">
        <f>IF('Раздел 23'!D9&lt;='Раздел 23'!D7,0,1)</f>
        <v>0</v>
      </c>
    </row>
    <row r="2179" spans="1:8" ht="12.75">
      <c r="A2179" s="98" t="s">
        <v>15</v>
      </c>
      <c s="178">
        <v>23</v>
      </c>
      <c s="36">
        <v>4</v>
      </c>
      <c r="E2179" s="36" t="s">
        <v>3774</v>
      </c>
      <c r="H2179" s="98">
        <f>IF('Раздел 23'!D7&gt;='Раздел 23'!D8+'Раздел 23'!D9,0,1)</f>
        <v>0</v>
      </c>
    </row>
    <row r="2180" spans="1:8" ht="12.75">
      <c r="A2180" s="98" t="s">
        <v>15</v>
      </c>
      <c s="178">
        <v>23</v>
      </c>
      <c s="36">
        <v>5</v>
      </c>
      <c r="E2180" s="36" t="s">
        <v>3775</v>
      </c>
      <c r="H2180" s="98">
        <f>IF('Раздел 23'!D4='Раздел 22'!D6,0,1)</f>
        <v>0</v>
      </c>
    </row>
    <row r="2181" spans="1:8" ht="12.75">
      <c r="A2181" s="35"/>
      <c s="35"/>
      <c s="35"/>
      <c s="35"/>
      <c s="99"/>
      <c s="35"/>
      <c s="35"/>
      <c s="99"/>
    </row>
  </sheetData>
  <sheetProtection password="CF7A" sheet="1" objects="1" scenarios="1" formatColumns="0" formatRows="0" autoFilter="0"/>
  <autoFilter ref="A1:I2181"/>
  <conditionalFormatting sqref="A2181:H2181">
    <cfRule type="expression" priority="346" dxfId="103" stopIfTrue="1">
      <formula>$H2181&gt;0</formula>
    </cfRule>
  </conditionalFormatting>
  <conditionalFormatting sqref="A1">
    <cfRule type="expression" priority="1332" dxfId="108" stopIfTrue="1">
      <formula>SUM($H$3:$H$2180)=0</formula>
    </cfRule>
    <cfRule type="expression" priority="1333" dxfId="33" stopIfTrue="1">
      <formula>SUM($B$3:$B$17)&lt;&gt;0</formula>
    </cfRule>
  </conditionalFormatting>
  <conditionalFormatting sqref="A3:H2180">
    <cfRule type="expression" priority="1" dxfId="103" stopIfTrue="1">
      <formula>$H3&gt;0</formula>
    </cfRule>
  </conditionalFormatting>
  <pageMargins left="0.7" right="0.7" top="0.75" bottom="0.75" header="0.3" footer="0.3"/>
  <pageSetup horizontalDpi="300" verticalDpi="300" orientation="portrait" paperSize="9" r:id="rId1"/>
  <ignoredErrors>
    <ignoredError sqref="H1986:H198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2">
    <pageSetUpPr fitToPage="1"/>
  </sheetPr>
  <dimension ref="A1:F21"/>
  <sheetViews>
    <sheetView workbookViewId="0" topLeftCell="A6">
      <selection pane="topLeft" activeCell="C14" sqref="C14:E14"/>
    </sheetView>
  </sheetViews>
  <sheetFormatPr defaultRowHeight="12.75"/>
  <cols>
    <col min="1" max="1" width="23" customWidth="1"/>
    <col min="2" max="5" width="26.2857142857143" customWidth="1"/>
    <col min="8" max="8" width="9.28571428571429" customWidth="1"/>
  </cols>
  <sheetData>
    <row r="1" spans="1:6" ht="72.75" customHeight="1" thickBot="1">
      <c r="A1" s="328" t="s">
        <v>1</v>
      </c>
      <c s="329"/>
      <c s="329"/>
      <c s="329"/>
      <c s="330"/>
      <c s="1"/>
    </row>
    <row r="2" spans="1:6" ht="15" customHeight="1" thickBot="1">
      <c r="A2" s="2"/>
      <c s="2"/>
      <c s="2"/>
      <c s="2"/>
      <c s="2"/>
      <c s="3"/>
    </row>
    <row r="3" spans="1:6" ht="15.75" customHeight="1" thickBot="1">
      <c r="A3" s="331" t="s">
        <v>2</v>
      </c>
      <c s="332"/>
      <c s="332"/>
      <c s="332"/>
      <c s="333"/>
      <c s="1"/>
    </row>
    <row r="4" spans="1:6" ht="15.75" customHeight="1" thickBot="1">
      <c r="A4" s="2"/>
      <c s="2"/>
      <c s="2"/>
      <c s="2"/>
      <c s="2"/>
      <c s="3"/>
    </row>
    <row r="5" spans="1:6" ht="57.75" customHeight="1" thickBot="1">
      <c r="A5" s="334" t="s">
        <v>3</v>
      </c>
      <c s="335"/>
      <c s="335"/>
      <c s="335"/>
      <c s="336"/>
      <c s="1"/>
    </row>
    <row r="6" spans="1:6" ht="19.5" customHeight="1" thickBot="1">
      <c r="A6" s="4"/>
      <c s="5"/>
      <c s="5"/>
      <c s="5"/>
      <c s="4"/>
      <c s="3"/>
    </row>
    <row r="7" spans="1:6" ht="54" customHeight="1">
      <c r="A7" s="6"/>
      <c s="337" t="s">
        <v>4</v>
      </c>
      <c s="338"/>
      <c s="339"/>
      <c s="7"/>
      <c s="3"/>
    </row>
    <row r="8" spans="1:6" ht="22.5" customHeight="1" thickBot="1">
      <c r="A8" s="6"/>
      <c s="340" t="s">
        <v>2826</v>
      </c>
      <c s="341"/>
      <c s="342"/>
      <c s="7"/>
      <c s="3"/>
    </row>
    <row r="9" spans="1:6" ht="20.25" customHeight="1" thickBot="1">
      <c r="A9" s="9"/>
      <c s="4"/>
      <c s="4"/>
      <c s="4"/>
      <c s="8"/>
      <c s="3"/>
    </row>
    <row r="10" spans="1:6" ht="17.25" customHeight="1" thickBot="1">
      <c r="A10" s="3"/>
      <c s="9"/>
      <c s="9"/>
      <c s="10"/>
      <c s="11" t="s">
        <v>0</v>
      </c>
      <c s="1"/>
    </row>
    <row r="11" spans="1:6" ht="17.25" customHeight="1" thickBot="1">
      <c r="A11" s="3"/>
      <c s="9"/>
      <c s="9"/>
      <c s="3"/>
      <c s="12"/>
      <c s="3"/>
    </row>
    <row r="12" spans="1:6" ht="15.75" customHeight="1" thickBot="1">
      <c r="A12" s="3"/>
      <c s="3"/>
      <c s="3"/>
      <c s="10"/>
      <c s="11" t="s">
        <v>5</v>
      </c>
      <c s="1"/>
    </row>
    <row r="13" spans="1:6" ht="15" customHeight="1">
      <c r="A13" s="346" t="s">
        <v>4205</v>
      </c>
      <c s="347"/>
      <c s="348" t="s">
        <v>414</v>
      </c>
      <c s="348"/>
      <c s="349"/>
      <c s="3"/>
    </row>
    <row r="14" spans="1:6" ht="15" customHeight="1">
      <c r="A14" s="346" t="s">
        <v>113</v>
      </c>
      <c s="347"/>
      <c s="348" t="s">
        <v>202</v>
      </c>
      <c s="348"/>
      <c s="349"/>
      <c s="13"/>
    </row>
    <row r="15" spans="1:6" ht="19.5" customHeight="1" thickBot="1">
      <c r="A15" s="27" t="s">
        <v>6</v>
      </c>
      <c s="350" t="str">
        <f>IF(ISNA(VLOOKUP(CONCATENATE(Район,ДетскийСад),Сады,2,FALSE)),"",VLOOKUP(CONCATENATE(Район,ДетскийСад),Сады,2,FALSE))</f>
        <v>161117, ВОЛОГОДСКАЯ ОБЛАСТЬ, КИРИЛЛОВСКИЙ РАЙОН, ТАЛИЦКОЕ С/П, ТАЛИЦЫ С, ЮБИЛЕЙНАЯ УЛ, 7</v>
      </c>
      <c s="350"/>
      <c s="350"/>
      <c s="351"/>
      <c s="13"/>
    </row>
    <row r="16" spans="1:6" ht="21" customHeight="1" thickBot="1">
      <c r="A16" s="14" t="s">
        <v>7</v>
      </c>
      <c s="343" t="s">
        <v>8</v>
      </c>
      <c s="344"/>
      <c s="344"/>
      <c s="345"/>
      <c s="1"/>
    </row>
    <row r="17" spans="1:6" ht="27" customHeight="1">
      <c r="A17" s="15"/>
      <c s="16" t="s">
        <v>9</v>
      </c>
      <c s="16"/>
      <c s="17"/>
      <c s="17"/>
      <c s="13"/>
    </row>
    <row r="18" spans="1:6" ht="15.75" customHeight="1" thickBot="1">
      <c r="A18" s="18" t="s">
        <v>10</v>
      </c>
      <c s="18" t="s">
        <v>11</v>
      </c>
      <c s="18" t="s">
        <v>12</v>
      </c>
      <c s="18" t="s">
        <v>13</v>
      </c>
      <c s="18" t="s">
        <v>14</v>
      </c>
      <c s="13"/>
    </row>
    <row r="19" spans="1:6" ht="15.75" customHeight="1" thickBot="1">
      <c r="A19" s="19" t="s">
        <v>15</v>
      </c>
      <c s="28">
        <f>IF(ISNA(VLOOKUP(CONCATENATE(Район,ДетскийСад),Сады,25,FALSE)),"",VLOOKUP(CONCATENATE(Район,ДетскийСад),Сады,25,FALSE))</f>
        <v>54006068</v>
      </c>
      <c s="19"/>
      <c s="96"/>
      <c s="97"/>
      <c s="13"/>
    </row>
    <row r="20" spans="1:6" ht="47.25" customHeight="1">
      <c r="A20" s="4"/>
      <c s="4"/>
      <c s="4"/>
      <c s="20"/>
      <c s="20"/>
      <c s="3"/>
    </row>
    <row r="21" spans="1:6" ht="25.5" customHeight="1">
      <c r="A21" s="9"/>
      <c s="9"/>
      <c s="9"/>
      <c s="3"/>
      <c s="3"/>
      <c s="3"/>
    </row>
  </sheetData>
  <sheetProtection password="CF7A" sheet="1" objects="1" scenarios="1" formatColumns="0" formatRows="0" autoFilter="0"/>
  <mergeCells count="11">
    <mergeCell ref="C13:E13"/>
    <mergeCell ref="A1:E1"/>
    <mergeCell ref="A3:E3"/>
    <mergeCell ref="A5:E5"/>
    <mergeCell ref="B7:D7"/>
    <mergeCell ref="B8:D8"/>
    <mergeCell ref="B16:E16"/>
    <mergeCell ref="A14:B14"/>
    <mergeCell ref="C14:E14"/>
    <mergeCell ref="B15:E15"/>
    <mergeCell ref="A13:B13"/>
  </mergeCells>
  <dataValidations count="2">
    <dataValidation type="list" allowBlank="1" showInputMessage="1" showErrorMessage="1" sqref="C13:E13">
      <formula1>Районы</formula1>
    </dataValidation>
    <dataValidation type="list" allowBlank="1" showInputMessage="1" showErrorMessage="1" sqref="C14:E14">
      <formula1>INDIRECT(INDEX(НаименованияСписков,MATCH(Район,Районы,0)))</formula1>
    </dataValidation>
  </dataValidations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r:id="rId2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4">
    <pageSetUpPr fitToPage="1"/>
  </sheetPr>
  <dimension ref="B1:E8"/>
  <sheetViews>
    <sheetView workbookViewId="0" topLeftCell="A1">
      <selection pane="topLeft" activeCell="D17" sqref="D17"/>
    </sheetView>
  </sheetViews>
  <sheetFormatPr defaultRowHeight="12.75"/>
  <cols>
    <col min="2" max="2" width="43.8571428571429" customWidth="1"/>
    <col min="3" max="3" width="10.2857142857143" customWidth="1"/>
    <col min="4" max="4" width="20.1428571428571" customWidth="1"/>
    <col min="5" max="5" width="13.7142857142857" customWidth="1"/>
  </cols>
  <sheetData>
    <row r="1" spans="2:5" ht="39" customHeight="1">
      <c r="B1" s="352" t="s">
        <v>2834</v>
      </c>
      <c s="353"/>
      <c s="352"/>
      <c s="13"/>
    </row>
    <row r="2" spans="2:5" ht="33.75" customHeight="1">
      <c r="B2" s="21" t="s">
        <v>95</v>
      </c>
      <c s="21" t="s">
        <v>17</v>
      </c>
      <c s="21" t="s">
        <v>8</v>
      </c>
      <c s="13"/>
    </row>
    <row r="3" spans="2:5" ht="15">
      <c r="B3" s="21">
        <v>1</v>
      </c>
      <c s="21">
        <v>2</v>
      </c>
      <c s="21" t="s">
        <v>12</v>
      </c>
      <c s="13"/>
    </row>
    <row r="4" spans="2:5" ht="15">
      <c r="B4" s="22" t="s">
        <v>756</v>
      </c>
      <c s="131">
        <v>101</v>
      </c>
      <c s="92">
        <f>IF(ISNA(VLOOKUP(CONCATENATE(Район,ДетскийСад),Сады,3,FALSE)),"",VLOOKUP(CONCATENATE(Район,ДетскийСад),Сады,3,FALSE))</f>
        <v>5</v>
      </c>
      <c s="13"/>
    </row>
    <row r="5" spans="2:5" ht="15">
      <c r="B5" s="22" t="s">
        <v>757</v>
      </c>
      <c s="131">
        <v>102</v>
      </c>
      <c s="92">
        <f>IF(ISNA(VLOOKUP(CONCATENATE(Район,ДетскийСад),Сады,4,FALSE)),"",VLOOKUP(CONCATENATE(Район,ДетскийСад),Сады,4,FALSE))</f>
        <v>2</v>
      </c>
      <c s="13"/>
    </row>
    <row r="6" spans="2:5" ht="15">
      <c r="B6" s="22" t="s">
        <v>758</v>
      </c>
      <c s="131">
        <v>103</v>
      </c>
      <c s="29">
        <v>1</v>
      </c>
      <c s="13"/>
    </row>
    <row r="7" spans="2:5" ht="15">
      <c r="B7" s="22" t="s">
        <v>759</v>
      </c>
      <c s="131">
        <v>104</v>
      </c>
      <c s="29">
        <v>2</v>
      </c>
      <c s="13"/>
    </row>
    <row r="8" spans="2:5" ht="15" thickBot="1">
      <c r="B8" s="22" t="s">
        <v>2893</v>
      </c>
      <c s="131">
        <v>105</v>
      </c>
      <c s="29">
        <v>1</v>
      </c>
      <c s="13"/>
    </row>
  </sheetData>
  <sheetProtection password="CF7A" sheet="1" objects="1" scenarios="1" formatColumns="0" formatRows="0" autoFilter="0"/>
  <mergeCells count="1">
    <mergeCell ref="B1:D1"/>
  </mergeCells>
  <dataValidations count="3">
    <dataValidation type="list" allowBlank="1" showInputMessage="1" showErrorMessage="1" prompt="2 - 5-дневный_x000a_3 - 6-дневный_x000a_14 - 7-дневный (круглосуточно)" sqref="D7">
      <formula1>"2,3,14"</formula1>
    </dataValidation>
    <dataValidation type="list" allowBlank="1" showInputMessage="1" showErrorMessage="1" prompt="1 - да_x000a_2 - нет" sqref="D8">
      <formula1>"1,2"</formula1>
    </dataValidation>
    <dataValidation type="list" allowBlank="1" showInputMessage="1" showErrorMessage="1" prompt="1-функционирует_x000a_2-орг-ция временно не работает из-за проведения кап.ремонта или реконструкции_x000a_3 - орг-ция функционирует и 1 из зданий нах-ся в авар.состоянии_x000a_4 - деятельность приостановлена_x000a_5 - орг-ция функционирует и 1 из зданий требует кап.ремонта" sqref="D6">
      <formula1>"1,2,3,4,5"</formula1>
    </dataValidation>
  </dataValidations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scale="95" r:id="rId1"/>
  <headerFooter alignWithMargins="0"/>
  <ignoredErrors>
    <ignoredError sqref="D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31">
    <pageSetUpPr fitToPage="1"/>
  </sheetPr>
  <dimension ref="B1:E8"/>
  <sheetViews>
    <sheetView workbookViewId="0" topLeftCell="A1">
      <selection pane="topLeft" activeCell="D5" sqref="D5"/>
    </sheetView>
  </sheetViews>
  <sheetFormatPr defaultRowHeight="12.75"/>
  <cols>
    <col min="2" max="2" width="58" customWidth="1"/>
    <col min="3" max="3" width="8.85714285714286" customWidth="1"/>
    <col min="4" max="4" width="15.4285714285714" bestFit="1" customWidth="1"/>
    <col min="5" max="5" width="11.4285714285714" hidden="1" customWidth="1"/>
  </cols>
  <sheetData>
    <row r="1" spans="2:5" ht="39" customHeight="1">
      <c r="B1" s="354" t="s">
        <v>2835</v>
      </c>
      <c s="355"/>
      <c s="356"/>
      <c s="13"/>
    </row>
    <row r="2" spans="2:5" ht="74.25" customHeight="1">
      <c r="B2" s="115" t="s">
        <v>820</v>
      </c>
      <c s="115" t="s">
        <v>17</v>
      </c>
      <c s="21" t="s">
        <v>821</v>
      </c>
      <c s="13"/>
    </row>
    <row r="3" spans="2:5" ht="15">
      <c r="B3" s="21">
        <v>1</v>
      </c>
      <c s="21">
        <v>2</v>
      </c>
      <c s="21">
        <v>3</v>
      </c>
      <c s="13"/>
    </row>
    <row r="4" spans="2:5" ht="15">
      <c r="B4" s="22" t="s">
        <v>822</v>
      </c>
      <c s="131">
        <v>201</v>
      </c>
      <c s="126"/>
      <c s="13"/>
    </row>
    <row r="5" spans="2:5" ht="15">
      <c r="B5" s="22" t="s">
        <v>823</v>
      </c>
      <c s="131">
        <v>202</v>
      </c>
      <c s="126">
        <v>47</v>
      </c>
      <c s="13"/>
    </row>
    <row r="6" spans="2:5" ht="15">
      <c r="B6" s="22" t="s">
        <v>824</v>
      </c>
      <c s="131">
        <v>203</v>
      </c>
      <c s="126"/>
      <c s="13"/>
    </row>
    <row r="7" spans="2:5" ht="15">
      <c r="B7" s="22" t="s">
        <v>825</v>
      </c>
      <c s="131">
        <v>204</v>
      </c>
      <c s="126"/>
      <c s="13"/>
    </row>
    <row r="8" spans="2:5" ht="15">
      <c r="B8" s="22" t="s">
        <v>826</v>
      </c>
      <c s="131">
        <v>205</v>
      </c>
      <c s="126"/>
      <c s="13"/>
    </row>
  </sheetData>
  <sheetProtection password="CF7A" sheet="1" objects="1" scenarios="1" formatColumns="0" formatRows="0" autoFilter="0"/>
  <mergeCells count="1">
    <mergeCell ref="B1:D1"/>
  </mergeCells>
  <dataValidations count="1">
    <dataValidation type="whole" operator="greaterThanOrEqual" allowBlank="1" showInputMessage="1" showErrorMessage="1" error="Возможен ввод только целых чисел." sqref="D4:D8">
      <formula1>0</formula1>
    </dataValidation>
  </dataValidations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scale="8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8">
    <pageSetUpPr fitToPage="1"/>
  </sheetPr>
  <dimension ref="B1:G57"/>
  <sheetViews>
    <sheetView workbookViewId="0" topLeftCell="A1">
      <selection pane="topLeft" activeCell="D9" sqref="D9"/>
    </sheetView>
  </sheetViews>
  <sheetFormatPr defaultRowHeight="12.75"/>
  <cols>
    <col min="2" max="2" width="42.2857142857143" customWidth="1"/>
    <col min="3" max="3" width="11.7142857142857" customWidth="1"/>
    <col min="4" max="4" width="36.2857142857143" bestFit="1" customWidth="1"/>
    <col min="5" max="5" width="40.2857142857143" hidden="1" customWidth="1"/>
    <col min="7" max="7" width="35.1428571428571" customWidth="1"/>
  </cols>
  <sheetData>
    <row r="1" spans="2:5" ht="42.75" customHeight="1">
      <c r="B1" s="352" t="s">
        <v>2836</v>
      </c>
      <c s="357"/>
      <c s="352"/>
      <c s="13"/>
    </row>
    <row r="2" spans="2:7" ht="30">
      <c r="B2" s="21" t="s">
        <v>106</v>
      </c>
      <c s="21" t="s">
        <v>17</v>
      </c>
      <c s="21" t="s">
        <v>40</v>
      </c>
      <c s="13"/>
      <c r="G2" s="93" t="s">
        <v>2363</v>
      </c>
    </row>
    <row r="3" spans="2:7" ht="15">
      <c r="B3" s="21">
        <v>1</v>
      </c>
      <c s="21">
        <v>2</v>
      </c>
      <c s="21" t="s">
        <v>13</v>
      </c>
      <c s="13"/>
      <c r="G3" s="113"/>
    </row>
    <row r="4" spans="2:7" ht="21.75" customHeight="1">
      <c r="B4" s="307" t="s">
        <v>893</v>
      </c>
      <c s="291">
        <v>301</v>
      </c>
      <c s="140">
        <f>SUM(D5:D57)</f>
        <v>47</v>
      </c>
      <c r="G4" s="183">
        <f>'Раздел 2'!D4+'Раздел 2'!D5+'Раздел 2'!D6+'Раздел 2'!D7+'Раздел 2'!D8</f>
        <v>47</v>
      </c>
    </row>
    <row r="5" spans="2:7" ht="45">
      <c r="B5" s="306" t="s">
        <v>2960</v>
      </c>
      <c s="292">
        <v>302</v>
      </c>
      <c s="308">
        <v>47</v>
      </c>
      <c s="13"/>
      <c r="G5" s="197"/>
    </row>
    <row r="6" spans="2:7" ht="15">
      <c r="B6" s="306" t="s">
        <v>850</v>
      </c>
      <c s="292">
        <v>303</v>
      </c>
      <c s="308"/>
      <c r="G6" s="197"/>
    </row>
    <row r="7" spans="2:7" ht="15">
      <c r="B7" s="306" t="s">
        <v>851</v>
      </c>
      <c s="292">
        <v>304</v>
      </c>
      <c s="308"/>
      <c r="G7" s="197"/>
    </row>
    <row r="8" spans="2:7" ht="15">
      <c r="B8" s="306" t="s">
        <v>852</v>
      </c>
      <c s="292">
        <v>305</v>
      </c>
      <c s="308"/>
      <c r="G8" s="197"/>
    </row>
    <row r="9" spans="2:7" ht="15">
      <c r="B9" s="306" t="s">
        <v>854</v>
      </c>
      <c s="292">
        <v>306</v>
      </c>
      <c s="308"/>
      <c r="G9" s="197"/>
    </row>
    <row r="10" spans="2:7" ht="15">
      <c r="B10" s="306" t="s">
        <v>855</v>
      </c>
      <c s="292">
        <v>307</v>
      </c>
      <c s="308"/>
      <c r="G10" s="197"/>
    </row>
    <row r="11" spans="2:7" ht="15">
      <c r="B11" s="306" t="s">
        <v>856</v>
      </c>
      <c s="292">
        <v>308</v>
      </c>
      <c s="308"/>
      <c r="G11" s="197"/>
    </row>
    <row r="12" spans="2:4" ht="15">
      <c r="B12" s="306" t="s">
        <v>857</v>
      </c>
      <c s="292">
        <v>309</v>
      </c>
      <c s="308"/>
    </row>
    <row r="13" spans="2:4" ht="15">
      <c r="B13" s="306" t="s">
        <v>858</v>
      </c>
      <c s="292">
        <v>310</v>
      </c>
      <c s="308"/>
    </row>
    <row r="14" spans="2:4" ht="15">
      <c r="B14" s="306" t="s">
        <v>859</v>
      </c>
      <c s="292">
        <v>311</v>
      </c>
      <c s="308"/>
    </row>
    <row r="15" spans="2:4" ht="15">
      <c r="B15" s="306" t="s">
        <v>860</v>
      </c>
      <c s="292">
        <v>312</v>
      </c>
      <c s="308"/>
    </row>
    <row r="16" spans="2:4" ht="15">
      <c r="B16" s="306" t="s">
        <v>2955</v>
      </c>
      <c s="292">
        <v>313</v>
      </c>
      <c s="308"/>
    </row>
    <row r="17" spans="2:4" ht="15">
      <c r="B17" s="306" t="s">
        <v>861</v>
      </c>
      <c s="292">
        <v>314</v>
      </c>
      <c s="308"/>
    </row>
    <row r="18" spans="2:4" ht="15">
      <c r="B18" s="306" t="s">
        <v>862</v>
      </c>
      <c s="292">
        <v>315</v>
      </c>
      <c s="308"/>
    </row>
    <row r="19" spans="2:4" ht="15">
      <c r="B19" s="306" t="s">
        <v>863</v>
      </c>
      <c s="292">
        <v>316</v>
      </c>
      <c s="308"/>
    </row>
    <row r="20" spans="2:4" ht="15">
      <c r="B20" s="306" t="s">
        <v>2817</v>
      </c>
      <c s="292">
        <v>317</v>
      </c>
      <c s="308"/>
    </row>
    <row r="21" spans="2:4" ht="15">
      <c r="B21" s="306" t="s">
        <v>864</v>
      </c>
      <c s="292">
        <v>318</v>
      </c>
      <c s="308"/>
    </row>
    <row r="22" spans="2:4" ht="15">
      <c r="B22" s="306" t="s">
        <v>865</v>
      </c>
      <c s="292">
        <v>319</v>
      </c>
      <c s="308"/>
    </row>
    <row r="23" spans="2:4" ht="15">
      <c r="B23" s="306" t="s">
        <v>866</v>
      </c>
      <c s="292">
        <v>320</v>
      </c>
      <c s="308"/>
    </row>
    <row r="24" spans="2:4" ht="15">
      <c r="B24" s="306" t="s">
        <v>867</v>
      </c>
      <c s="292">
        <v>321</v>
      </c>
      <c s="308"/>
    </row>
    <row r="25" spans="2:4" ht="15">
      <c r="B25" s="306" t="s">
        <v>868</v>
      </c>
      <c s="292">
        <v>322</v>
      </c>
      <c s="308"/>
    </row>
    <row r="26" spans="2:4" ht="15">
      <c r="B26" s="306" t="s">
        <v>869</v>
      </c>
      <c s="292">
        <v>323</v>
      </c>
      <c s="308"/>
    </row>
    <row r="27" spans="2:4" ht="15">
      <c r="B27" s="306" t="s">
        <v>870</v>
      </c>
      <c s="292">
        <v>324</v>
      </c>
      <c s="308"/>
    </row>
    <row r="28" spans="2:4" ht="15">
      <c r="B28" s="306" t="s">
        <v>871</v>
      </c>
      <c s="292">
        <v>325</v>
      </c>
      <c s="308"/>
    </row>
    <row r="29" spans="2:4" ht="15">
      <c r="B29" s="306" t="s">
        <v>872</v>
      </c>
      <c s="292">
        <v>326</v>
      </c>
      <c s="308"/>
    </row>
    <row r="30" spans="2:4" ht="15">
      <c r="B30" s="306" t="s">
        <v>2818</v>
      </c>
      <c s="292">
        <v>327</v>
      </c>
      <c s="308"/>
    </row>
    <row r="31" spans="2:4" ht="15">
      <c r="B31" s="306" t="s">
        <v>873</v>
      </c>
      <c s="292">
        <v>328</v>
      </c>
      <c s="308"/>
    </row>
    <row r="32" spans="2:4" ht="15">
      <c r="B32" s="306" t="s">
        <v>2956</v>
      </c>
      <c s="292">
        <v>329</v>
      </c>
      <c s="308"/>
    </row>
    <row r="33" spans="2:4" ht="15">
      <c r="B33" s="306" t="s">
        <v>874</v>
      </c>
      <c s="292">
        <v>330</v>
      </c>
      <c s="308"/>
    </row>
    <row r="34" spans="2:4" ht="15">
      <c r="B34" s="306" t="s">
        <v>875</v>
      </c>
      <c s="292">
        <v>331</v>
      </c>
      <c s="308"/>
    </row>
    <row r="35" spans="2:4" ht="15">
      <c r="B35" s="306" t="s">
        <v>876</v>
      </c>
      <c s="292">
        <v>332</v>
      </c>
      <c s="308"/>
    </row>
    <row r="36" spans="2:4" ht="15">
      <c r="B36" s="306" t="s">
        <v>877</v>
      </c>
      <c s="292">
        <v>333</v>
      </c>
      <c s="308"/>
    </row>
    <row r="37" spans="2:4" ht="15">
      <c r="B37" s="306" t="s">
        <v>878</v>
      </c>
      <c s="292">
        <v>334</v>
      </c>
      <c s="308"/>
    </row>
    <row r="38" spans="2:4" ht="15">
      <c r="B38" s="306" t="s">
        <v>879</v>
      </c>
      <c s="292">
        <v>335</v>
      </c>
      <c s="308"/>
    </row>
    <row r="39" spans="2:4" ht="15">
      <c r="B39" s="306" t="s">
        <v>880</v>
      </c>
      <c s="292">
        <v>336</v>
      </c>
      <c s="308"/>
    </row>
    <row r="40" spans="2:4" ht="15">
      <c r="B40" s="306" t="s">
        <v>881</v>
      </c>
      <c s="292">
        <v>337</v>
      </c>
      <c s="308"/>
    </row>
    <row r="41" spans="2:4" ht="15">
      <c r="B41" s="306" t="s">
        <v>2957</v>
      </c>
      <c s="292">
        <v>338</v>
      </c>
      <c s="308"/>
    </row>
    <row r="42" spans="2:4" ht="15">
      <c r="B42" s="306" t="s">
        <v>2958</v>
      </c>
      <c s="292">
        <v>339</v>
      </c>
      <c s="308"/>
    </row>
    <row r="43" spans="2:4" ht="15">
      <c r="B43" s="306" t="s">
        <v>882</v>
      </c>
      <c s="292">
        <v>340</v>
      </c>
      <c s="308"/>
    </row>
    <row r="44" spans="2:4" ht="15">
      <c r="B44" s="306" t="s">
        <v>883</v>
      </c>
      <c s="292">
        <v>341</v>
      </c>
      <c s="308"/>
    </row>
    <row r="45" spans="2:4" ht="15">
      <c r="B45" s="306" t="s">
        <v>884</v>
      </c>
      <c s="292">
        <v>342</v>
      </c>
      <c s="308"/>
    </row>
    <row r="46" spans="2:4" ht="15">
      <c r="B46" s="306" t="s">
        <v>885</v>
      </c>
      <c s="292">
        <v>343</v>
      </c>
      <c s="308"/>
    </row>
    <row r="47" spans="2:4" ht="15">
      <c r="B47" s="306" t="s">
        <v>886</v>
      </c>
      <c s="292">
        <v>344</v>
      </c>
      <c s="308"/>
    </row>
    <row r="48" spans="2:4" ht="15">
      <c r="B48" s="306" t="s">
        <v>887</v>
      </c>
      <c s="292">
        <v>345</v>
      </c>
      <c s="308"/>
    </row>
    <row r="49" spans="2:4" ht="15">
      <c r="B49" s="306" t="s">
        <v>2959</v>
      </c>
      <c s="292">
        <v>346</v>
      </c>
      <c s="308"/>
    </row>
    <row r="50" spans="2:4" ht="15">
      <c r="B50" s="306" t="s">
        <v>853</v>
      </c>
      <c s="292">
        <v>347</v>
      </c>
      <c s="308"/>
    </row>
    <row r="51" spans="2:4" ht="15">
      <c r="B51" s="306" t="s">
        <v>888</v>
      </c>
      <c s="292">
        <v>348</v>
      </c>
      <c s="308"/>
    </row>
    <row r="52" spans="2:4" ht="15">
      <c r="B52" s="306" t="s">
        <v>889</v>
      </c>
      <c s="292">
        <v>349</v>
      </c>
      <c s="308"/>
    </row>
    <row r="53" spans="2:4" ht="15">
      <c r="B53" s="306" t="s">
        <v>2819</v>
      </c>
      <c s="292">
        <v>350</v>
      </c>
      <c s="308"/>
    </row>
    <row r="54" spans="2:4" ht="15">
      <c r="B54" s="306" t="s">
        <v>890</v>
      </c>
      <c s="292">
        <v>351</v>
      </c>
      <c s="308"/>
    </row>
    <row r="55" spans="2:4" ht="15">
      <c r="B55" s="306" t="s">
        <v>891</v>
      </c>
      <c s="292">
        <v>352</v>
      </c>
      <c s="308"/>
    </row>
    <row r="56" spans="2:4" ht="15">
      <c r="B56" s="306" t="s">
        <v>892</v>
      </c>
      <c s="292">
        <v>353</v>
      </c>
      <c s="308"/>
    </row>
    <row r="57" spans="2:4" ht="15">
      <c r="B57" s="306" t="s">
        <v>2961</v>
      </c>
      <c s="292">
        <v>354</v>
      </c>
      <c s="308"/>
    </row>
  </sheetData>
  <sheetProtection password="CF7A" sheet="1" objects="1" scenarios="1" formatColumns="0" formatRows="0" autoFilter="0"/>
  <mergeCells count="1">
    <mergeCell ref="B1:D1"/>
  </mergeCells>
  <conditionalFormatting sqref="G4">
    <cfRule type="cellIs" priority="1" dxfId="29" operator="notEqual" stopIfTrue="1">
      <formula>D4</formula>
    </cfRule>
  </conditionalFormatting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scale="95" r:id="rId1"/>
  <headerFooter alignWithMargins="0"/>
  <ignoredErrors>
    <ignoredError sqref="D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34">
    <pageSetUpPr fitToPage="1"/>
  </sheetPr>
  <dimension ref="B1:I32"/>
  <sheetViews>
    <sheetView zoomScale="85" zoomScaleNormal="85" workbookViewId="0" topLeftCell="A1">
      <selection pane="topLeft" activeCell="H17" sqref="H17"/>
    </sheetView>
  </sheetViews>
  <sheetFormatPr defaultRowHeight="12.75"/>
  <cols>
    <col min="2" max="2" width="50.1428571428571" customWidth="1"/>
    <col min="3" max="3" width="8.85714285714286" customWidth="1"/>
    <col min="4" max="4" width="9" customWidth="1"/>
    <col min="5" max="5" width="14.5714285714286" customWidth="1"/>
    <col min="6" max="6" width="10.4285714285714" customWidth="1"/>
    <col min="7" max="7" width="9" customWidth="1"/>
    <col min="8" max="8" width="12.7142857142857" customWidth="1"/>
    <col min="9" max="9" width="16.2857142857143" customWidth="1"/>
  </cols>
  <sheetData>
    <row r="1" spans="2:9" ht="45.75" customHeight="1">
      <c r="B1" s="359" t="s">
        <v>2837</v>
      </c>
      <c s="360"/>
      <c s="360"/>
      <c s="360"/>
      <c s="360"/>
      <c s="360"/>
      <c s="360"/>
      <c s="360"/>
    </row>
    <row r="2" spans="2:9" ht="30" customHeight="1">
      <c r="B2" s="358" t="s">
        <v>106</v>
      </c>
      <c s="358" t="s">
        <v>17</v>
      </c>
      <c s="358" t="s">
        <v>39</v>
      </c>
      <c s="358" t="s">
        <v>832</v>
      </c>
      <c s="358"/>
      <c s="358"/>
      <c s="358"/>
      <c s="358"/>
    </row>
    <row r="3" spans="2:9" ht="30">
      <c r="B3" s="358"/>
      <c s="358"/>
      <c s="358"/>
      <c s="21" t="s">
        <v>833</v>
      </c>
      <c s="21" t="s">
        <v>834</v>
      </c>
      <c s="21" t="s">
        <v>835</v>
      </c>
      <c s="21" t="s">
        <v>836</v>
      </c>
      <c s="127" t="s">
        <v>837</v>
      </c>
    </row>
    <row r="4" spans="2:9" ht="15">
      <c r="B4" s="21">
        <v>1</v>
      </c>
      <c s="21">
        <v>2</v>
      </c>
      <c s="21" t="s">
        <v>12</v>
      </c>
      <c s="21" t="s">
        <v>13</v>
      </c>
      <c s="21" t="s">
        <v>14</v>
      </c>
      <c s="21" t="s">
        <v>18</v>
      </c>
      <c s="21">
        <v>7</v>
      </c>
      <c s="21">
        <v>8</v>
      </c>
    </row>
    <row r="5" spans="2:9" ht="16.5" customHeight="1">
      <c r="B5" s="117" t="s">
        <v>830</v>
      </c>
      <c s="132">
        <v>401</v>
      </c>
      <c s="120">
        <f t="shared" si="0" ref="D5:I5">D6+D17+D18+D22+D23+D24+D25</f>
        <v>4</v>
      </c>
      <c s="120">
        <f t="shared" si="0"/>
        <v>0</v>
      </c>
      <c s="120">
        <f t="shared" si="0"/>
        <v>1</v>
      </c>
      <c s="120">
        <f t="shared" si="0"/>
        <v>2</v>
      </c>
      <c s="120">
        <f t="shared" si="0"/>
        <v>1</v>
      </c>
      <c s="120">
        <f t="shared" si="0"/>
        <v>0</v>
      </c>
    </row>
    <row r="6" spans="2:9" ht="45">
      <c r="B6" s="32" t="s">
        <v>2894</v>
      </c>
      <c s="132">
        <v>402</v>
      </c>
      <c s="120">
        <f t="shared" si="1" ref="D6:I6">SUM(D7,D8,D10,D11,D12,D14,D15,D16)</f>
        <v>0</v>
      </c>
      <c s="120">
        <f t="shared" si="1"/>
        <v>0</v>
      </c>
      <c s="120">
        <f t="shared" si="1"/>
        <v>0</v>
      </c>
      <c s="120">
        <f t="shared" si="1"/>
        <v>0</v>
      </c>
      <c s="120">
        <f t="shared" si="1"/>
        <v>0</v>
      </c>
      <c s="120">
        <f t="shared" si="1"/>
        <v>0</v>
      </c>
    </row>
    <row r="7" spans="2:9" ht="30">
      <c r="B7" s="33" t="s">
        <v>791</v>
      </c>
      <c s="132">
        <v>403</v>
      </c>
      <c s="120">
        <f>E7+F7+G7+H7+I7</f>
        <v>0</v>
      </c>
      <c s="128"/>
      <c s="128"/>
      <c s="128"/>
      <c s="128"/>
      <c s="128"/>
    </row>
    <row r="8" spans="2:9" ht="15">
      <c r="B8" s="33" t="s">
        <v>99</v>
      </c>
      <c s="132">
        <v>404</v>
      </c>
      <c s="120">
        <f t="shared" si="2" ref="D8:D27">E8+F8+G8+H8+I8</f>
        <v>0</v>
      </c>
      <c s="128"/>
      <c s="128"/>
      <c s="128"/>
      <c s="128"/>
      <c s="128"/>
    </row>
    <row r="9" spans="2:9" ht="30">
      <c r="B9" s="116" t="s">
        <v>1008</v>
      </c>
      <c s="132">
        <v>405</v>
      </c>
      <c s="120">
        <f t="shared" si="2"/>
        <v>0</v>
      </c>
      <c s="128"/>
      <c s="128"/>
      <c s="128"/>
      <c s="128"/>
      <c s="128"/>
    </row>
    <row r="10" spans="2:9" ht="15">
      <c r="B10" s="33" t="s">
        <v>100</v>
      </c>
      <c s="132">
        <v>406</v>
      </c>
      <c s="120">
        <f t="shared" si="2"/>
        <v>0</v>
      </c>
      <c s="128"/>
      <c s="128"/>
      <c s="128"/>
      <c s="128"/>
      <c s="128"/>
    </row>
    <row r="11" spans="2:9" ht="15">
      <c r="B11" s="33" t="s">
        <v>101</v>
      </c>
      <c s="132">
        <v>407</v>
      </c>
      <c s="120">
        <f t="shared" si="2"/>
        <v>0</v>
      </c>
      <c s="128"/>
      <c s="128"/>
      <c s="128"/>
      <c s="128"/>
      <c s="128"/>
    </row>
    <row r="12" spans="2:9" ht="15">
      <c r="B12" s="33" t="s">
        <v>102</v>
      </c>
      <c s="132">
        <v>408</v>
      </c>
      <c s="120">
        <f t="shared" si="2"/>
        <v>0</v>
      </c>
      <c s="128"/>
      <c s="128"/>
      <c s="128"/>
      <c s="128"/>
      <c s="128"/>
    </row>
    <row r="13" spans="2:9" ht="30">
      <c r="B13" s="116" t="s">
        <v>1007</v>
      </c>
      <c s="132">
        <v>409</v>
      </c>
      <c s="120">
        <f t="shared" si="2"/>
        <v>0</v>
      </c>
      <c s="128"/>
      <c s="128"/>
      <c s="128"/>
      <c s="128"/>
      <c s="128"/>
    </row>
    <row r="14" spans="2:9" ht="16.5" customHeight="1">
      <c r="B14" s="33" t="s">
        <v>103</v>
      </c>
      <c s="132">
        <v>410</v>
      </c>
      <c s="120">
        <f t="shared" si="2"/>
        <v>0</v>
      </c>
      <c s="128"/>
      <c s="128"/>
      <c s="128"/>
      <c s="128"/>
      <c s="128"/>
    </row>
    <row r="15" spans="2:9" ht="15">
      <c r="B15" s="33" t="s">
        <v>104</v>
      </c>
      <c s="132">
        <v>411</v>
      </c>
      <c s="120">
        <f t="shared" si="2"/>
        <v>0</v>
      </c>
      <c s="128"/>
      <c s="128"/>
      <c s="128"/>
      <c s="128"/>
      <c s="128"/>
    </row>
    <row r="16" spans="2:9" ht="15">
      <c r="B16" s="33" t="s">
        <v>105</v>
      </c>
      <c s="132">
        <v>412</v>
      </c>
      <c s="120">
        <f t="shared" si="2"/>
        <v>0</v>
      </c>
      <c s="128"/>
      <c s="128"/>
      <c s="128"/>
      <c s="128"/>
      <c s="128"/>
    </row>
    <row r="17" spans="2:9" ht="15">
      <c r="B17" s="32" t="s">
        <v>23</v>
      </c>
      <c s="132">
        <v>413</v>
      </c>
      <c s="120">
        <f t="shared" si="2"/>
        <v>4</v>
      </c>
      <c s="128"/>
      <c s="128">
        <v>1</v>
      </c>
      <c s="128">
        <v>2</v>
      </c>
      <c s="128">
        <v>1</v>
      </c>
      <c s="128"/>
    </row>
    <row r="18" spans="2:9" ht="15">
      <c r="B18" s="32" t="s">
        <v>25</v>
      </c>
      <c s="132">
        <v>414</v>
      </c>
      <c s="120">
        <f t="shared" si="2"/>
        <v>0</v>
      </c>
      <c s="128"/>
      <c s="128"/>
      <c s="128"/>
      <c s="128"/>
      <c s="128"/>
    </row>
    <row r="19" spans="2:9" ht="30">
      <c r="B19" s="33" t="s">
        <v>763</v>
      </c>
      <c s="132">
        <v>415</v>
      </c>
      <c s="120">
        <f t="shared" si="2"/>
        <v>0</v>
      </c>
      <c s="128"/>
      <c s="128"/>
      <c s="128"/>
      <c s="128"/>
      <c s="128"/>
    </row>
    <row r="20" spans="2:9" ht="15">
      <c r="B20" s="33" t="s">
        <v>28</v>
      </c>
      <c s="132">
        <v>416</v>
      </c>
      <c s="120">
        <f t="shared" si="2"/>
        <v>0</v>
      </c>
      <c s="128"/>
      <c s="128"/>
      <c s="128"/>
      <c s="128"/>
      <c s="128"/>
    </row>
    <row r="21" spans="2:9" ht="16.5" customHeight="1">
      <c r="B21" s="33" t="s">
        <v>831</v>
      </c>
      <c s="132">
        <v>417</v>
      </c>
      <c s="120">
        <f t="shared" si="2"/>
        <v>0</v>
      </c>
      <c s="128"/>
      <c s="128"/>
      <c s="128"/>
      <c s="128"/>
      <c s="128"/>
    </row>
    <row r="22" spans="2:9" ht="15">
      <c r="B22" s="32" t="s">
        <v>30</v>
      </c>
      <c s="132">
        <v>418</v>
      </c>
      <c s="120">
        <f t="shared" si="2"/>
        <v>0</v>
      </c>
      <c s="128"/>
      <c s="128"/>
      <c s="128"/>
      <c s="128"/>
      <c s="128"/>
    </row>
    <row r="23" spans="2:9" ht="15">
      <c r="B23" s="32" t="s">
        <v>32</v>
      </c>
      <c s="132">
        <v>419</v>
      </c>
      <c s="120">
        <f t="shared" si="2"/>
        <v>0</v>
      </c>
      <c s="128"/>
      <c s="128"/>
      <c s="129"/>
      <c s="129"/>
      <c s="128"/>
    </row>
    <row r="24" spans="2:9" ht="15">
      <c r="B24" s="32" t="s">
        <v>34</v>
      </c>
      <c s="132">
        <v>420</v>
      </c>
      <c s="120">
        <f t="shared" si="2"/>
        <v>0</v>
      </c>
      <c s="128"/>
      <c s="128"/>
      <c s="128"/>
      <c s="128"/>
      <c s="128"/>
    </row>
    <row r="25" spans="2:9" ht="15">
      <c r="B25" s="32" t="s">
        <v>35</v>
      </c>
      <c s="132">
        <v>421</v>
      </c>
      <c s="120">
        <f t="shared" si="2"/>
        <v>0</v>
      </c>
      <c s="128"/>
      <c s="128"/>
      <c s="128"/>
      <c s="128"/>
      <c s="128"/>
    </row>
    <row r="26" spans="2:9" ht="30">
      <c r="B26" s="33" t="s">
        <v>764</v>
      </c>
      <c s="132">
        <v>422</v>
      </c>
      <c s="120">
        <f t="shared" si="2"/>
        <v>0</v>
      </c>
      <c s="128"/>
      <c s="128"/>
      <c s="128"/>
      <c s="128"/>
      <c s="128"/>
    </row>
    <row r="27" spans="2:9" ht="15">
      <c r="B27" s="33" t="s">
        <v>36</v>
      </c>
      <c s="132">
        <v>423</v>
      </c>
      <c s="120">
        <f t="shared" si="2"/>
        <v>0</v>
      </c>
      <c s="128"/>
      <c s="128"/>
      <c s="128"/>
      <c s="128"/>
      <c s="128"/>
    </row>
    <row r="30" spans="2:2" ht="15.75">
      <c r="B30" s="95"/>
    </row>
    <row r="31" spans="2:2" ht="15.75">
      <c r="B31" s="95"/>
    </row>
    <row r="32" spans="2:2" ht="15.75">
      <c r="B32" s="95"/>
    </row>
  </sheetData>
  <sheetProtection password="CF7A" sheet="1" objects="1" scenarios="1" formatColumns="0" formatRows="0" autoFilter="0"/>
  <mergeCells count="5">
    <mergeCell ref="B2:B3"/>
    <mergeCell ref="C2:C3"/>
    <mergeCell ref="E2:I2"/>
    <mergeCell ref="B1:I1"/>
    <mergeCell ref="D2:D3"/>
  </mergeCells>
  <conditionalFormatting sqref="B32">
    <cfRule type="expression" priority="351" dxfId="1" stopIfTrue="1">
      <formula>$I$5&lt;&gt;'Раздел 4'!#REF!</formula>
    </cfRule>
  </conditionalFormatting>
  <conditionalFormatting sqref="B30">
    <cfRule type="expression" priority="352" dxfId="1" stopIfTrue="1">
      <formula>$D$5&lt;&gt;'Раздел 4'!#REF!</formula>
    </cfRule>
  </conditionalFormatting>
  <conditionalFormatting sqref="B31">
    <cfRule type="expression" priority="353" dxfId="1" stopIfTrue="1">
      <formula>'Раздел 4'!#REF!&lt;&gt;'Раздел 4'!#REF!</formula>
    </cfRule>
  </conditionalFormatting>
  <dataValidations count="1">
    <dataValidation type="whole" operator="greaterThanOrEqual" allowBlank="1" showInputMessage="1" showErrorMessage="1" error="Возможен ввод только целых чисел." sqref="D7:I27">
      <formula1>0</formula1>
    </dataValidation>
  </dataValidations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scale="85" r:id="rId1"/>
  <headerFooter alignWithMargins="0"/>
  <ignoredErrors>
    <ignoredError sqref="D4:G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35">
    <pageSetUpPr fitToPage="1"/>
  </sheetPr>
  <dimension ref="B1:I32"/>
  <sheetViews>
    <sheetView zoomScale="85" zoomScaleNormal="85" workbookViewId="0" topLeftCell="A2">
      <selection pane="topLeft" activeCell="I14" sqref="I14"/>
    </sheetView>
  </sheetViews>
  <sheetFormatPr defaultRowHeight="12.75"/>
  <cols>
    <col min="2" max="2" width="50" customWidth="1"/>
    <col min="3" max="3" width="8.85714285714286" customWidth="1"/>
    <col min="4" max="4" width="9" customWidth="1"/>
    <col min="5" max="5" width="14.5714285714286" customWidth="1"/>
    <col min="6" max="6" width="10.4285714285714" customWidth="1"/>
    <col min="7" max="7" width="9" customWidth="1"/>
    <col min="8" max="8" width="12.7142857142857" customWidth="1"/>
    <col min="9" max="9" width="16.2857142857143" customWidth="1"/>
  </cols>
  <sheetData>
    <row r="1" spans="2:9" ht="42" customHeight="1">
      <c r="B1" s="359" t="s">
        <v>2838</v>
      </c>
      <c s="360"/>
      <c s="360"/>
      <c s="360"/>
      <c s="360"/>
      <c s="360"/>
      <c s="360"/>
      <c s="360"/>
    </row>
    <row r="2" spans="2:9" ht="30" customHeight="1">
      <c r="B2" s="358" t="s">
        <v>106</v>
      </c>
      <c s="358" t="s">
        <v>17</v>
      </c>
      <c s="358" t="s">
        <v>39</v>
      </c>
      <c s="358" t="s">
        <v>839</v>
      </c>
      <c s="358"/>
      <c s="358"/>
      <c s="358"/>
      <c s="358"/>
    </row>
    <row r="3" spans="2:9" ht="30">
      <c r="B3" s="358"/>
      <c s="358"/>
      <c s="358"/>
      <c s="21" t="s">
        <v>833</v>
      </c>
      <c s="21" t="s">
        <v>834</v>
      </c>
      <c s="21" t="s">
        <v>835</v>
      </c>
      <c s="21" t="s">
        <v>836</v>
      </c>
      <c s="127" t="s">
        <v>837</v>
      </c>
    </row>
    <row r="4" spans="2:9" ht="15">
      <c r="B4" s="21">
        <v>1</v>
      </c>
      <c s="21">
        <v>2</v>
      </c>
      <c s="21" t="s">
        <v>12</v>
      </c>
      <c s="21" t="s">
        <v>13</v>
      </c>
      <c s="21" t="s">
        <v>14</v>
      </c>
      <c s="21" t="s">
        <v>18</v>
      </c>
      <c s="21">
        <v>7</v>
      </c>
      <c s="21">
        <v>8</v>
      </c>
    </row>
    <row r="5" spans="2:9" ht="20.25" customHeight="1">
      <c r="B5" s="117" t="s">
        <v>840</v>
      </c>
      <c s="132">
        <v>501</v>
      </c>
      <c s="120">
        <f t="shared" si="0" ref="D5:I5">D6+D17+D18+D22+D23+D24+D25</f>
        <v>94</v>
      </c>
      <c s="120">
        <f t="shared" si="0"/>
        <v>0</v>
      </c>
      <c s="120">
        <f t="shared" si="0"/>
        <v>20</v>
      </c>
      <c s="120">
        <f t="shared" si="0"/>
        <v>49</v>
      </c>
      <c s="120">
        <f t="shared" si="0"/>
        <v>25</v>
      </c>
      <c s="120">
        <f t="shared" si="0"/>
        <v>0</v>
      </c>
    </row>
    <row r="6" spans="2:9" ht="45">
      <c r="B6" s="32" t="s">
        <v>2895</v>
      </c>
      <c s="132">
        <v>502</v>
      </c>
      <c s="120">
        <f t="shared" si="1" ref="D6:I6">SUM(D7,D8,D10,D11,D12,D14,D15,D16)</f>
        <v>0</v>
      </c>
      <c s="120">
        <f t="shared" si="1"/>
        <v>0</v>
      </c>
      <c s="120">
        <f t="shared" si="1"/>
        <v>0</v>
      </c>
      <c s="120">
        <f t="shared" si="1"/>
        <v>0</v>
      </c>
      <c s="120">
        <f t="shared" si="1"/>
        <v>0</v>
      </c>
      <c s="120">
        <f t="shared" si="1"/>
        <v>0</v>
      </c>
    </row>
    <row r="7" spans="2:9" ht="30">
      <c r="B7" s="33" t="s">
        <v>791</v>
      </c>
      <c s="132">
        <v>503</v>
      </c>
      <c s="120">
        <f>E7+F7+G7+H7+I7</f>
        <v>0</v>
      </c>
      <c s="128"/>
      <c s="128"/>
      <c s="128"/>
      <c s="128"/>
      <c s="128"/>
    </row>
    <row r="8" spans="2:9" ht="15">
      <c r="B8" s="33" t="s">
        <v>99</v>
      </c>
      <c s="132">
        <v>504</v>
      </c>
      <c s="120">
        <f t="shared" si="2" ref="D8:D27">E8+F8+G8+H8+I8</f>
        <v>0</v>
      </c>
      <c s="128"/>
      <c s="128"/>
      <c s="128"/>
      <c s="128"/>
      <c s="128"/>
    </row>
    <row r="9" spans="2:9" ht="30">
      <c r="B9" s="116" t="s">
        <v>1008</v>
      </c>
      <c s="132">
        <v>505</v>
      </c>
      <c s="120">
        <f t="shared" si="2"/>
        <v>0</v>
      </c>
      <c s="128"/>
      <c s="128"/>
      <c s="128"/>
      <c s="128"/>
      <c s="128"/>
    </row>
    <row r="10" spans="2:9" ht="15">
      <c r="B10" s="33" t="s">
        <v>100</v>
      </c>
      <c s="132">
        <v>506</v>
      </c>
      <c s="120">
        <f t="shared" si="2"/>
        <v>0</v>
      </c>
      <c s="128"/>
      <c s="128"/>
      <c s="128"/>
      <c s="128"/>
      <c s="128"/>
    </row>
    <row r="11" spans="2:9" ht="15">
      <c r="B11" s="33" t="s">
        <v>101</v>
      </c>
      <c s="132">
        <v>507</v>
      </c>
      <c s="120">
        <f t="shared" si="2"/>
        <v>0</v>
      </c>
      <c s="128"/>
      <c s="128"/>
      <c s="128"/>
      <c s="128"/>
      <c s="128"/>
    </row>
    <row r="12" spans="2:9" ht="15">
      <c r="B12" s="33" t="s">
        <v>102</v>
      </c>
      <c s="132">
        <v>508</v>
      </c>
      <c s="120">
        <f t="shared" si="2"/>
        <v>0</v>
      </c>
      <c s="128"/>
      <c s="128"/>
      <c s="128"/>
      <c s="128"/>
      <c s="128"/>
    </row>
    <row r="13" spans="2:9" ht="29.25" customHeight="1">
      <c r="B13" s="116" t="s">
        <v>1007</v>
      </c>
      <c s="132">
        <v>509</v>
      </c>
      <c s="120">
        <f t="shared" si="2"/>
        <v>0</v>
      </c>
      <c s="128"/>
      <c s="128"/>
      <c s="128"/>
      <c s="128"/>
      <c s="128"/>
    </row>
    <row r="14" spans="2:9" ht="12.75" customHeight="1">
      <c r="B14" s="33" t="s">
        <v>103</v>
      </c>
      <c s="132">
        <v>510</v>
      </c>
      <c s="120">
        <f t="shared" si="2"/>
        <v>0</v>
      </c>
      <c s="128"/>
      <c s="128"/>
      <c s="128"/>
      <c s="128"/>
      <c s="128"/>
    </row>
    <row r="15" spans="2:9" ht="15">
      <c r="B15" s="33" t="s">
        <v>104</v>
      </c>
      <c s="132">
        <v>511</v>
      </c>
      <c s="120">
        <f t="shared" si="2"/>
        <v>0</v>
      </c>
      <c s="128"/>
      <c s="128"/>
      <c s="128"/>
      <c s="128"/>
      <c s="128"/>
    </row>
    <row r="16" spans="2:9" ht="15">
      <c r="B16" s="33" t="s">
        <v>105</v>
      </c>
      <c s="132">
        <v>512</v>
      </c>
      <c s="120">
        <f t="shared" si="2"/>
        <v>0</v>
      </c>
      <c s="128"/>
      <c s="128"/>
      <c s="128"/>
      <c s="128"/>
      <c s="128"/>
    </row>
    <row r="17" spans="2:9" ht="15">
      <c r="B17" s="32" t="s">
        <v>23</v>
      </c>
      <c s="132">
        <v>513</v>
      </c>
      <c s="120">
        <f t="shared" si="2"/>
        <v>94</v>
      </c>
      <c s="128"/>
      <c s="128">
        <v>20</v>
      </c>
      <c s="128">
        <v>49</v>
      </c>
      <c s="128">
        <v>25</v>
      </c>
      <c s="128"/>
    </row>
    <row r="18" spans="2:9" ht="15">
      <c r="B18" s="32" t="s">
        <v>25</v>
      </c>
      <c s="132">
        <v>514</v>
      </c>
      <c s="120">
        <f t="shared" si="2"/>
        <v>0</v>
      </c>
      <c s="128"/>
      <c s="128"/>
      <c s="128"/>
      <c s="128"/>
      <c s="128"/>
    </row>
    <row r="19" spans="2:9" ht="30">
      <c r="B19" s="33" t="s">
        <v>763</v>
      </c>
      <c s="132">
        <v>515</v>
      </c>
      <c s="120">
        <f t="shared" si="2"/>
        <v>0</v>
      </c>
      <c s="128"/>
      <c s="128"/>
      <c s="128"/>
      <c s="128"/>
      <c s="128"/>
    </row>
    <row r="20" spans="2:9" ht="15">
      <c r="B20" s="33" t="s">
        <v>28</v>
      </c>
      <c s="132">
        <v>516</v>
      </c>
      <c s="120">
        <f t="shared" si="2"/>
        <v>0</v>
      </c>
      <c s="128"/>
      <c s="128"/>
      <c s="128"/>
      <c s="128"/>
      <c s="128"/>
    </row>
    <row r="21" spans="2:9" ht="14.25" customHeight="1">
      <c r="B21" s="33" t="s">
        <v>831</v>
      </c>
      <c s="132">
        <v>517</v>
      </c>
      <c s="120">
        <f t="shared" si="2"/>
        <v>0</v>
      </c>
      <c s="128"/>
      <c s="128"/>
      <c s="128"/>
      <c s="128"/>
      <c s="128"/>
    </row>
    <row r="22" spans="2:9" ht="15">
      <c r="B22" s="32" t="s">
        <v>30</v>
      </c>
      <c s="132">
        <v>518</v>
      </c>
      <c s="120">
        <f t="shared" si="2"/>
        <v>0</v>
      </c>
      <c s="128"/>
      <c s="128"/>
      <c s="128"/>
      <c s="128"/>
      <c s="128"/>
    </row>
    <row r="23" spans="2:9" ht="15">
      <c r="B23" s="32" t="s">
        <v>32</v>
      </c>
      <c s="132">
        <v>519</v>
      </c>
      <c s="120">
        <f t="shared" si="2"/>
        <v>0</v>
      </c>
      <c s="128"/>
      <c s="128"/>
      <c s="129"/>
      <c s="129"/>
      <c s="128"/>
    </row>
    <row r="24" spans="2:9" ht="15">
      <c r="B24" s="32" t="s">
        <v>34</v>
      </c>
      <c s="132">
        <v>520</v>
      </c>
      <c s="120">
        <f t="shared" si="2"/>
        <v>0</v>
      </c>
      <c s="128"/>
      <c s="128"/>
      <c s="128"/>
      <c s="128"/>
      <c s="128"/>
    </row>
    <row r="25" spans="2:9" ht="15">
      <c r="B25" s="32" t="s">
        <v>35</v>
      </c>
      <c s="132">
        <v>521</v>
      </c>
      <c s="120">
        <f t="shared" si="2"/>
        <v>0</v>
      </c>
      <c s="128"/>
      <c s="128"/>
      <c s="128"/>
      <c s="128"/>
      <c s="128"/>
    </row>
    <row r="26" spans="2:9" ht="30">
      <c r="B26" s="33" t="s">
        <v>764</v>
      </c>
      <c s="132">
        <v>522</v>
      </c>
      <c s="120">
        <f t="shared" si="2"/>
        <v>0</v>
      </c>
      <c s="128"/>
      <c s="128"/>
      <c s="128"/>
      <c s="128"/>
      <c s="128"/>
    </row>
    <row r="27" spans="2:9" ht="15">
      <c r="B27" s="33" t="s">
        <v>36</v>
      </c>
      <c s="132">
        <v>523</v>
      </c>
      <c s="120">
        <f t="shared" si="2"/>
        <v>0</v>
      </c>
      <c s="128"/>
      <c s="128"/>
      <c s="128"/>
      <c s="128"/>
      <c s="128"/>
    </row>
    <row r="30" spans="2:2" ht="15.75">
      <c r="B30" s="95"/>
    </row>
    <row r="31" spans="2:2" ht="15.75">
      <c r="B31" s="95"/>
    </row>
    <row r="32" spans="2:2" ht="15.75">
      <c r="B32" s="95"/>
    </row>
  </sheetData>
  <sheetProtection password="CF7A" sheet="1" objects="1" scenarios="1" formatColumns="0" formatRows="0" autoFilter="0"/>
  <mergeCells count="5">
    <mergeCell ref="B1:I1"/>
    <mergeCell ref="B2:B3"/>
    <mergeCell ref="C2:C3"/>
    <mergeCell ref="D2:D3"/>
    <mergeCell ref="E2:I2"/>
  </mergeCells>
  <conditionalFormatting sqref="B32">
    <cfRule type="expression" priority="354" dxfId="1" stopIfTrue="1">
      <formula>$I$5&lt;&gt;'Раздел 5'!#REF!</formula>
    </cfRule>
  </conditionalFormatting>
  <conditionalFormatting sqref="B30">
    <cfRule type="expression" priority="355" dxfId="1" stopIfTrue="1">
      <formula>$D$5&lt;&gt;'Раздел 5'!#REF!</formula>
    </cfRule>
  </conditionalFormatting>
  <conditionalFormatting sqref="B31">
    <cfRule type="expression" priority="356" dxfId="1" stopIfTrue="1">
      <formula>'Раздел 5'!#REF!&lt;&gt;'Раздел 5'!#REF!</formula>
    </cfRule>
  </conditionalFormatting>
  <dataValidations count="1">
    <dataValidation type="whole" operator="greaterThanOrEqual" allowBlank="1" showInputMessage="1" showErrorMessage="1" error="Возможен ввод только целых чисел." sqref="D7:I27">
      <formula1>0</formula1>
    </dataValidation>
  </dataValidations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scale="85" r:id="rId1"/>
  <headerFooter alignWithMargins="0"/>
  <ignoredErrors>
    <ignoredError sqref="D4:G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32">
    <pageSetUpPr fitToPage="1"/>
  </sheetPr>
  <dimension ref="B1:Q32"/>
  <sheetViews>
    <sheetView zoomScale="85" zoomScaleNormal="85" workbookViewId="0" topLeftCell="A1">
      <selection pane="topLeft" activeCell="L16" sqref="L16"/>
    </sheetView>
  </sheetViews>
  <sheetFormatPr defaultRowHeight="12.75"/>
  <cols>
    <col min="2" max="2" width="48.1428571428571" bestFit="1" customWidth="1"/>
    <col min="3" max="3" width="8.85714285714286" customWidth="1"/>
    <col min="4" max="4" width="9" customWidth="1"/>
    <col min="5" max="5" width="14.1428571428571" customWidth="1"/>
    <col min="6" max="6" width="10.1428571428571" customWidth="1"/>
    <col min="7" max="7" width="9.57142857142857" customWidth="1"/>
    <col min="8" max="8" width="8.85714285714286" customWidth="1"/>
    <col min="9" max="9" width="16.5714285714286" customWidth="1"/>
    <col min="10" max="11" width="17.4285714285714" customWidth="1"/>
    <col min="12" max="12" width="13" customWidth="1"/>
    <col min="13" max="13" width="16.7142857142857" customWidth="1"/>
    <col min="14" max="14" width="13.2857142857143" customWidth="1"/>
    <col min="16" max="16" width="14.7142857142857" customWidth="1"/>
    <col min="17" max="17" width="14.5714285714286" customWidth="1"/>
  </cols>
  <sheetData>
    <row r="1" spans="2:14" ht="43.5" customHeight="1">
      <c r="B1" s="366" t="s">
        <v>2839</v>
      </c>
      <c s="367"/>
      <c s="367"/>
      <c s="367"/>
      <c s="367"/>
      <c s="367"/>
      <c s="367"/>
      <c s="367"/>
      <c s="367"/>
      <c s="367"/>
      <c s="367"/>
      <c s="367"/>
      <c s="367"/>
    </row>
    <row r="2" spans="2:17" ht="30" customHeight="1">
      <c r="B2" s="358" t="s">
        <v>106</v>
      </c>
      <c s="358" t="s">
        <v>17</v>
      </c>
      <c s="361" t="s">
        <v>39</v>
      </c>
      <c s="358" t="s">
        <v>2897</v>
      </c>
      <c s="358"/>
      <c s="358"/>
      <c s="358"/>
      <c s="358"/>
      <c s="363" t="s">
        <v>2898</v>
      </c>
      <c s="364"/>
      <c s="364"/>
      <c s="364"/>
      <c s="365"/>
      <c r="P2" s="361" t="s">
        <v>2363</v>
      </c>
      <c s="361" t="s">
        <v>2856</v>
      </c>
    </row>
    <row r="3" spans="2:17" ht="90">
      <c r="B3" s="358"/>
      <c s="358"/>
      <c s="362"/>
      <c s="21" t="s">
        <v>833</v>
      </c>
      <c s="21" t="s">
        <v>834</v>
      </c>
      <c s="21" t="s">
        <v>835</v>
      </c>
      <c s="21" t="s">
        <v>836</v>
      </c>
      <c s="21" t="s">
        <v>837</v>
      </c>
      <c s="139" t="s">
        <v>98</v>
      </c>
      <c s="114" t="s">
        <v>844</v>
      </c>
      <c s="114" t="s">
        <v>845</v>
      </c>
      <c s="114" t="s">
        <v>760</v>
      </c>
      <c s="114" t="s">
        <v>761</v>
      </c>
      <c r="P3" s="362"/>
      <c s="362"/>
    </row>
    <row r="4" spans="2:17" ht="15">
      <c r="B4" s="21">
        <v>1</v>
      </c>
      <c s="21">
        <v>2</v>
      </c>
      <c s="21" t="s">
        <v>12</v>
      </c>
      <c s="21" t="s">
        <v>13</v>
      </c>
      <c s="21" t="s">
        <v>14</v>
      </c>
      <c s="21" t="s">
        <v>18</v>
      </c>
      <c s="21" t="s">
        <v>19</v>
      </c>
      <c s="21" t="s">
        <v>20</v>
      </c>
      <c s="21" t="s">
        <v>21</v>
      </c>
      <c s="21" t="s">
        <v>22</v>
      </c>
      <c s="21" t="s">
        <v>24</v>
      </c>
      <c s="21" t="s">
        <v>26</v>
      </c>
      <c s="21" t="s">
        <v>27</v>
      </c>
      <c r="P4" s="113"/>
      <c s="113"/>
    </row>
    <row r="5" spans="2:17" ht="15">
      <c r="B5" s="117" t="s">
        <v>842</v>
      </c>
      <c s="132">
        <v>601</v>
      </c>
      <c s="120">
        <f>D6+D17+D18+D22+D23+D24+D25</f>
        <v>47</v>
      </c>
      <c s="120">
        <f>E6+E17+E18+E22+E23+E24+E25</f>
        <v>0</v>
      </c>
      <c s="120">
        <f t="shared" si="0" ref="F5:K5">F6+F17+F18+F22+F23+F24+F25</f>
        <v>12</v>
      </c>
      <c s="120">
        <f t="shared" si="0"/>
        <v>24</v>
      </c>
      <c s="120">
        <f t="shared" si="0"/>
        <v>11</v>
      </c>
      <c s="120">
        <f t="shared" si="0"/>
        <v>0</v>
      </c>
      <c s="120">
        <f t="shared" si="0"/>
        <v>1</v>
      </c>
      <c s="120">
        <f t="shared" si="0"/>
        <v>1</v>
      </c>
      <c s="120">
        <f>L6+L17+L18+L22+L23+L24+L25</f>
        <v>1</v>
      </c>
      <c s="120">
        <f>M6+M17+M18+M22+M23+M24+M25</f>
        <v>0</v>
      </c>
      <c s="120">
        <f>N6+N17+N18+N22+N23+N24+N25</f>
        <v>0</v>
      </c>
      <c r="P5" s="182">
        <f>'Раздел 2'!D4+'Раздел 2'!D5+'Раздел 2'!D6+'Раздел 2'!D7+'Раздел 2'!D8</f>
        <v>47</v>
      </c>
      <c s="182">
        <f>'Раздел 3'!D4</f>
        <v>47</v>
      </c>
    </row>
    <row r="6" spans="2:14" ht="45">
      <c r="B6" s="32" t="s">
        <v>2896</v>
      </c>
      <c s="132">
        <v>602</v>
      </c>
      <c s="120">
        <f t="shared" si="1" ref="D6:N6">SUM(D7,D8,D10,D11,D12,D14,D15,D16)</f>
        <v>0</v>
      </c>
      <c s="120">
        <f t="shared" si="1"/>
        <v>0</v>
      </c>
      <c s="120">
        <f t="shared" si="2" ref="F6:K6">SUM(F7,F8,F10,F11,F12,F14,F15,F16)</f>
        <v>0</v>
      </c>
      <c s="120">
        <f t="shared" si="2"/>
        <v>0</v>
      </c>
      <c s="120">
        <f t="shared" si="2"/>
        <v>0</v>
      </c>
      <c s="120">
        <f t="shared" si="2"/>
        <v>0</v>
      </c>
      <c s="120">
        <f t="shared" si="2"/>
        <v>0</v>
      </c>
      <c s="120">
        <f t="shared" si="2"/>
        <v>0</v>
      </c>
      <c s="120">
        <f t="shared" si="1"/>
        <v>0</v>
      </c>
      <c s="120">
        <f t="shared" si="1"/>
        <v>0</v>
      </c>
      <c s="120">
        <f t="shared" si="1"/>
        <v>0</v>
      </c>
    </row>
    <row r="7" spans="2:14" ht="30">
      <c r="B7" s="33" t="s">
        <v>791</v>
      </c>
      <c s="132">
        <v>603</v>
      </c>
      <c s="120">
        <f>E7+F7+G7+H7+I7</f>
        <v>0</v>
      </c>
      <c s="128"/>
      <c s="128"/>
      <c s="128"/>
      <c s="128"/>
      <c s="128"/>
      <c s="128"/>
      <c s="128"/>
      <c s="128"/>
      <c s="128"/>
      <c s="128"/>
    </row>
    <row r="8" spans="2:14" ht="15">
      <c r="B8" s="33" t="s">
        <v>99</v>
      </c>
      <c s="132">
        <v>604</v>
      </c>
      <c s="120">
        <f t="shared" si="3" ref="D8:D27">E8+F8+G8+H8+I8</f>
        <v>0</v>
      </c>
      <c s="128"/>
      <c s="128"/>
      <c s="128"/>
      <c s="128"/>
      <c s="128"/>
      <c s="128"/>
      <c s="128"/>
      <c s="128"/>
      <c s="128"/>
      <c s="128"/>
    </row>
    <row r="9" spans="2:14" ht="30">
      <c r="B9" s="116" t="s">
        <v>1008</v>
      </c>
      <c s="132">
        <v>605</v>
      </c>
      <c s="120">
        <f t="shared" si="3"/>
        <v>0</v>
      </c>
      <c s="128"/>
      <c s="128"/>
      <c s="128"/>
      <c s="128"/>
      <c s="128"/>
      <c s="128"/>
      <c s="128"/>
      <c s="128"/>
      <c s="128"/>
      <c s="128"/>
    </row>
    <row r="10" spans="2:14" ht="15">
      <c r="B10" s="33" t="s">
        <v>100</v>
      </c>
      <c s="132">
        <v>606</v>
      </c>
      <c s="120">
        <f t="shared" si="3"/>
        <v>0</v>
      </c>
      <c s="128"/>
      <c s="128"/>
      <c s="128"/>
      <c s="128"/>
      <c s="128"/>
      <c s="128"/>
      <c s="128"/>
      <c s="128"/>
      <c s="128"/>
      <c s="128"/>
    </row>
    <row r="11" spans="2:14" ht="15">
      <c r="B11" s="33" t="s">
        <v>101</v>
      </c>
      <c s="132">
        <v>607</v>
      </c>
      <c s="120">
        <f t="shared" si="3"/>
        <v>0</v>
      </c>
      <c s="128"/>
      <c s="128"/>
      <c s="128"/>
      <c s="128"/>
      <c s="128"/>
      <c s="128"/>
      <c s="128"/>
      <c s="128"/>
      <c s="128"/>
      <c s="128"/>
    </row>
    <row r="12" spans="2:14" ht="15">
      <c r="B12" s="33" t="s">
        <v>102</v>
      </c>
      <c s="132">
        <v>608</v>
      </c>
      <c s="120">
        <f t="shared" si="3"/>
        <v>0</v>
      </c>
      <c s="128"/>
      <c s="128"/>
      <c s="128"/>
      <c s="128"/>
      <c s="128"/>
      <c s="128"/>
      <c s="128"/>
      <c s="128"/>
      <c s="128"/>
      <c s="128"/>
    </row>
    <row r="13" spans="2:14" ht="30">
      <c r="B13" s="116" t="s">
        <v>1007</v>
      </c>
      <c s="132">
        <v>609</v>
      </c>
      <c s="120">
        <f t="shared" si="3"/>
        <v>0</v>
      </c>
      <c s="128"/>
      <c s="128"/>
      <c s="128"/>
      <c s="128"/>
      <c s="128"/>
      <c s="128"/>
      <c s="128"/>
      <c s="128"/>
      <c s="128"/>
      <c s="128"/>
    </row>
    <row r="14" spans="2:14" ht="18" customHeight="1">
      <c r="B14" s="33" t="s">
        <v>103</v>
      </c>
      <c s="132">
        <v>610</v>
      </c>
      <c s="120">
        <f t="shared" si="3"/>
        <v>0</v>
      </c>
      <c s="128"/>
      <c s="128"/>
      <c s="128"/>
      <c s="128"/>
      <c s="128"/>
      <c s="128"/>
      <c s="128"/>
      <c s="128"/>
      <c s="128"/>
      <c s="128"/>
    </row>
    <row r="15" spans="2:14" ht="15">
      <c r="B15" s="33" t="s">
        <v>104</v>
      </c>
      <c s="132">
        <v>611</v>
      </c>
      <c s="120">
        <f t="shared" si="3"/>
        <v>0</v>
      </c>
      <c s="128"/>
      <c s="128"/>
      <c s="128"/>
      <c s="128"/>
      <c s="128"/>
      <c s="128"/>
      <c s="128"/>
      <c s="128"/>
      <c s="128"/>
      <c s="128"/>
    </row>
    <row r="16" spans="2:14" ht="15">
      <c r="B16" s="33" t="s">
        <v>105</v>
      </c>
      <c s="132">
        <v>612</v>
      </c>
      <c s="120">
        <f t="shared" si="3"/>
        <v>0</v>
      </c>
      <c s="128"/>
      <c s="128"/>
      <c s="128"/>
      <c s="128"/>
      <c s="128"/>
      <c s="128"/>
      <c s="128"/>
      <c s="128"/>
      <c s="128"/>
      <c s="128"/>
    </row>
    <row r="17" spans="2:14" ht="15">
      <c r="B17" s="32" t="s">
        <v>23</v>
      </c>
      <c s="132">
        <v>613</v>
      </c>
      <c s="120">
        <f t="shared" si="3"/>
        <v>47</v>
      </c>
      <c s="128"/>
      <c s="128">
        <v>12</v>
      </c>
      <c s="128">
        <v>24</v>
      </c>
      <c s="128">
        <v>11</v>
      </c>
      <c s="128"/>
      <c s="128">
        <v>1</v>
      </c>
      <c s="128">
        <v>1</v>
      </c>
      <c s="128">
        <v>1</v>
      </c>
      <c s="128"/>
      <c s="128"/>
    </row>
    <row r="18" spans="2:14" ht="15">
      <c r="B18" s="32" t="s">
        <v>25</v>
      </c>
      <c s="132">
        <v>614</v>
      </c>
      <c s="120">
        <f t="shared" si="3"/>
        <v>0</v>
      </c>
      <c s="128"/>
      <c s="128"/>
      <c s="128"/>
      <c s="128"/>
      <c s="128"/>
      <c s="128"/>
      <c s="128"/>
      <c s="128"/>
      <c s="128"/>
      <c s="128"/>
    </row>
    <row r="19" spans="2:14" ht="30">
      <c r="B19" s="33" t="s">
        <v>763</v>
      </c>
      <c s="132">
        <v>615</v>
      </c>
      <c s="120">
        <f t="shared" si="3"/>
        <v>0</v>
      </c>
      <c s="128"/>
      <c s="128"/>
      <c s="128"/>
      <c s="128"/>
      <c s="128"/>
      <c s="128"/>
      <c s="128"/>
      <c s="128"/>
      <c s="128"/>
      <c s="128"/>
    </row>
    <row r="20" spans="2:14" ht="15">
      <c r="B20" s="33" t="s">
        <v>28</v>
      </c>
      <c s="132">
        <v>616</v>
      </c>
      <c s="120">
        <f t="shared" si="3"/>
        <v>0</v>
      </c>
      <c s="128"/>
      <c s="128"/>
      <c s="128"/>
      <c s="128"/>
      <c s="128"/>
      <c s="128"/>
      <c s="128"/>
      <c s="128"/>
      <c s="128"/>
      <c s="128"/>
    </row>
    <row r="21" spans="2:14" ht="15.75" customHeight="1">
      <c r="B21" s="33" t="s">
        <v>831</v>
      </c>
      <c s="132">
        <v>617</v>
      </c>
      <c s="120">
        <f t="shared" si="3"/>
        <v>0</v>
      </c>
      <c s="128"/>
      <c s="128"/>
      <c s="128"/>
      <c s="128"/>
      <c s="128"/>
      <c s="128"/>
      <c s="128"/>
      <c s="128"/>
      <c s="128"/>
      <c s="128"/>
    </row>
    <row r="22" spans="2:14" ht="15">
      <c r="B22" s="32" t="s">
        <v>30</v>
      </c>
      <c s="132">
        <v>618</v>
      </c>
      <c s="120">
        <f t="shared" si="3"/>
        <v>0</v>
      </c>
      <c s="128"/>
      <c s="128"/>
      <c s="128"/>
      <c s="128"/>
      <c s="128"/>
      <c s="128"/>
      <c s="128"/>
      <c s="128"/>
      <c s="128"/>
      <c s="128"/>
    </row>
    <row r="23" spans="2:14" ht="15">
      <c r="B23" s="32" t="s">
        <v>32</v>
      </c>
      <c s="132">
        <v>619</v>
      </c>
      <c s="120">
        <f t="shared" si="3"/>
        <v>0</v>
      </c>
      <c s="128"/>
      <c s="128"/>
      <c s="129"/>
      <c s="129"/>
      <c s="128"/>
      <c s="128"/>
      <c s="128"/>
      <c s="128"/>
      <c s="128"/>
      <c s="128"/>
    </row>
    <row r="24" spans="2:14" ht="15">
      <c r="B24" s="32" t="s">
        <v>34</v>
      </c>
      <c s="132">
        <v>620</v>
      </c>
      <c s="120">
        <f t="shared" si="3"/>
        <v>0</v>
      </c>
      <c s="128"/>
      <c s="128"/>
      <c s="128"/>
      <c s="128"/>
      <c s="128"/>
      <c s="128"/>
      <c s="128"/>
      <c s="128"/>
      <c s="128"/>
      <c s="128"/>
    </row>
    <row r="25" spans="2:14" ht="15">
      <c r="B25" s="32" t="s">
        <v>35</v>
      </c>
      <c s="132">
        <v>621</v>
      </c>
      <c s="120">
        <f t="shared" si="3"/>
        <v>0</v>
      </c>
      <c s="128"/>
      <c s="128"/>
      <c s="128"/>
      <c s="128"/>
      <c s="128"/>
      <c s="128"/>
      <c s="128"/>
      <c s="128"/>
      <c s="128"/>
      <c s="128"/>
    </row>
    <row r="26" spans="2:14" ht="30">
      <c r="B26" s="33" t="s">
        <v>764</v>
      </c>
      <c s="132">
        <v>622</v>
      </c>
      <c s="120">
        <f t="shared" si="3"/>
        <v>0</v>
      </c>
      <c s="128"/>
      <c s="128"/>
      <c s="128"/>
      <c s="128"/>
      <c s="128"/>
      <c s="128"/>
      <c s="128"/>
      <c s="128"/>
      <c s="128"/>
      <c s="128"/>
    </row>
    <row r="27" spans="2:14" ht="15">
      <c r="B27" s="33" t="s">
        <v>36</v>
      </c>
      <c s="132">
        <v>623</v>
      </c>
      <c s="120">
        <f t="shared" si="3"/>
        <v>0</v>
      </c>
      <c s="128"/>
      <c s="128"/>
      <c s="128"/>
      <c s="128"/>
      <c s="128"/>
      <c s="128"/>
      <c s="128"/>
      <c s="128"/>
      <c s="128"/>
      <c s="128"/>
    </row>
    <row r="30" spans="2:2" ht="15.75">
      <c r="B30" s="95"/>
    </row>
    <row r="31" spans="2:2" ht="15.75">
      <c r="B31" s="95"/>
    </row>
    <row r="32" spans="2:2" ht="15.75">
      <c r="B32" s="95"/>
    </row>
  </sheetData>
  <sheetProtection password="CF7A" sheet="1" objects="1" scenarios="1" formatColumns="0" formatRows="0" autoFilter="0"/>
  <mergeCells count="8">
    <mergeCell ref="P2:P3"/>
    <mergeCell ref="Q2:Q3"/>
    <mergeCell ref="C2:C3"/>
    <mergeCell ref="E2:I2"/>
    <mergeCell ref="J2:N2"/>
    <mergeCell ref="B1:N1"/>
    <mergeCell ref="D2:D3"/>
    <mergeCell ref="B2:B3"/>
  </mergeCells>
  <conditionalFormatting sqref="B30">
    <cfRule type="expression" priority="359" dxfId="1" stopIfTrue="1">
      <formula>$D$5&lt;&gt;'Раздел 6'!#REF!</formula>
    </cfRule>
  </conditionalFormatting>
  <conditionalFormatting sqref="B31">
    <cfRule type="expression" priority="360" dxfId="1" stopIfTrue="1">
      <formula>'Раздел 6'!#REF!&lt;&gt;'Раздел 6'!#REF!</formula>
    </cfRule>
  </conditionalFormatting>
  <conditionalFormatting sqref="B32">
    <cfRule type="expression" priority="361" dxfId="1" stopIfTrue="1">
      <formula>'Раздел 6'!#REF!&lt;&gt;'Раздел 6'!#REF!</formula>
    </cfRule>
  </conditionalFormatting>
  <conditionalFormatting sqref="P5">
    <cfRule type="cellIs" priority="2" dxfId="29" operator="notEqual" stopIfTrue="1">
      <formula>D5</formula>
    </cfRule>
  </conditionalFormatting>
  <conditionalFormatting sqref="Q5">
    <cfRule type="cellIs" priority="1" dxfId="29" operator="notEqual" stopIfTrue="1">
      <formula>$D5</formula>
    </cfRule>
  </conditionalFormatting>
  <dataValidations count="1">
    <dataValidation type="whole" operator="greaterThanOrEqual" allowBlank="1" showInputMessage="1" showErrorMessage="1" error="Возможен ввод только целых чисел." sqref="D7:N27">
      <formula1>0</formula1>
    </dataValidation>
  </dataValidations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scale="85" r:id="rId1"/>
  <headerFooter alignWithMargins="0"/>
  <ignoredErrors>
    <ignoredError sqref="D4:N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6">
    <pageSetUpPr fitToPage="1"/>
  </sheetPr>
  <dimension ref="B1:Q22"/>
  <sheetViews>
    <sheetView workbookViewId="0" topLeftCell="A1">
      <selection pane="topLeft" activeCell="J15" sqref="J15"/>
    </sheetView>
  </sheetViews>
  <sheetFormatPr defaultRowHeight="12.75"/>
  <cols>
    <col min="2" max="2" width="43.8571428571429" customWidth="1"/>
    <col min="3" max="3" width="7.14285714285714" customWidth="1"/>
    <col min="4" max="4" width="9.85714285714286" customWidth="1"/>
    <col min="5" max="5" width="11.1428571428571" customWidth="1"/>
    <col min="6" max="6" width="10.7142857142857" customWidth="1"/>
    <col min="7" max="12" width="9" customWidth="1"/>
    <col min="13" max="13" width="0.428571428571429" customWidth="1"/>
    <col min="15" max="16" width="15.8571428571429" customWidth="1"/>
    <col min="17" max="17" width="16" customWidth="1"/>
  </cols>
  <sheetData>
    <row r="1" spans="2:13" ht="18.75">
      <c r="B1" s="352" t="s">
        <v>828</v>
      </c>
      <c s="357"/>
      <c s="368"/>
      <c s="368"/>
      <c s="368"/>
      <c s="368"/>
      <c s="368"/>
      <c s="368"/>
      <c s="368"/>
      <c s="369"/>
      <c s="352"/>
      <c s="13"/>
    </row>
    <row r="2" spans="2:17" ht="45" customHeight="1">
      <c r="B2" s="361" t="s">
        <v>106</v>
      </c>
      <c s="361" t="s">
        <v>17</v>
      </c>
      <c s="361" t="s">
        <v>846</v>
      </c>
      <c s="363" t="s">
        <v>2899</v>
      </c>
      <c s="364"/>
      <c s="364"/>
      <c s="364"/>
      <c s="364"/>
      <c s="364"/>
      <c s="364"/>
      <c s="365"/>
      <c s="13"/>
      <c r="O2" s="361" t="s">
        <v>2363</v>
      </c>
      <c s="361" t="s">
        <v>2856</v>
      </c>
      <c s="361" t="s">
        <v>2364</v>
      </c>
    </row>
    <row r="3" spans="2:17" ht="30">
      <c r="B3" s="362"/>
      <c s="362"/>
      <c s="362"/>
      <c s="21" t="s">
        <v>2900</v>
      </c>
      <c s="21" t="s">
        <v>2901</v>
      </c>
      <c s="21" t="s">
        <v>2902</v>
      </c>
      <c s="21" t="s">
        <v>2903</v>
      </c>
      <c s="21" t="s">
        <v>2904</v>
      </c>
      <c s="21" t="s">
        <v>2905</v>
      </c>
      <c s="21">
        <v>6</v>
      </c>
      <c s="21" t="s">
        <v>2906</v>
      </c>
      <c s="13"/>
      <c r="O3" s="362"/>
      <c s="362"/>
      <c s="362"/>
    </row>
    <row r="4" spans="2:17" ht="15">
      <c r="B4" s="21">
        <v>1</v>
      </c>
      <c s="21">
        <v>2</v>
      </c>
      <c s="21" t="s">
        <v>12</v>
      </c>
      <c s="21" t="s">
        <v>13</v>
      </c>
      <c s="21" t="s">
        <v>14</v>
      </c>
      <c s="21" t="s">
        <v>18</v>
      </c>
      <c s="21" t="s">
        <v>19</v>
      </c>
      <c s="21" t="s">
        <v>20</v>
      </c>
      <c s="21" t="s">
        <v>21</v>
      </c>
      <c s="21" t="s">
        <v>22</v>
      </c>
      <c s="21" t="s">
        <v>24</v>
      </c>
      <c s="13"/>
      <c r="O4" s="113"/>
      <c s="113"/>
      <c s="113"/>
    </row>
    <row r="5" spans="2:17" ht="15">
      <c r="B5" s="117" t="s">
        <v>37</v>
      </c>
      <c s="132">
        <v>701</v>
      </c>
      <c s="121">
        <f t="shared" si="0" ref="D5:D16">SUM(E5:L5)</f>
        <v>47</v>
      </c>
      <c s="122"/>
      <c s="122">
        <v>5</v>
      </c>
      <c s="122">
        <v>7</v>
      </c>
      <c s="122">
        <v>9</v>
      </c>
      <c s="122">
        <v>13</v>
      </c>
      <c s="122">
        <v>3</v>
      </c>
      <c s="122">
        <v>8</v>
      </c>
      <c s="122">
        <v>2</v>
      </c>
      <c s="13"/>
      <c r="O5" s="182">
        <f>'Раздел 2'!D4+'Раздел 2'!D5+'Раздел 2'!D6+'Раздел 2'!D7+'Раздел 2'!D8</f>
        <v>47</v>
      </c>
      <c s="182">
        <f>'Раздел 3'!D4</f>
        <v>47</v>
      </c>
      <c s="182">
        <f>'Раздел 6'!D5</f>
        <v>47</v>
      </c>
    </row>
    <row r="6" spans="2:17" ht="15">
      <c r="B6" s="32" t="s">
        <v>108</v>
      </c>
      <c s="132">
        <v>702</v>
      </c>
      <c s="121">
        <f t="shared" si="0"/>
        <v>28</v>
      </c>
      <c s="122"/>
      <c s="122">
        <v>3</v>
      </c>
      <c s="122">
        <v>5</v>
      </c>
      <c s="122">
        <v>8</v>
      </c>
      <c s="122">
        <v>5</v>
      </c>
      <c s="122">
        <v>2</v>
      </c>
      <c s="122">
        <v>4</v>
      </c>
      <c s="122">
        <v>1</v>
      </c>
      <c s="13"/>
      <c r="Q6" s="94"/>
    </row>
    <row r="7" spans="2:17" ht="60">
      <c r="B7" s="32" t="s">
        <v>1009</v>
      </c>
      <c s="132">
        <v>703</v>
      </c>
      <c s="121">
        <f t="shared" si="0"/>
        <v>1</v>
      </c>
      <c s="122"/>
      <c s="122"/>
      <c s="122"/>
      <c s="122"/>
      <c s="122">
        <v>1</v>
      </c>
      <c s="122"/>
      <c s="122"/>
      <c s="122"/>
      <c s="13"/>
      <c r="Q7" s="182">
        <f>'Раздел 6'!J5</f>
        <v>1</v>
      </c>
    </row>
    <row r="8" spans="2:17" ht="15">
      <c r="B8" s="33" t="s">
        <v>38</v>
      </c>
      <c s="132">
        <v>704</v>
      </c>
      <c s="121">
        <f t="shared" si="0"/>
        <v>0</v>
      </c>
      <c s="122"/>
      <c s="122"/>
      <c s="122"/>
      <c s="122"/>
      <c s="122"/>
      <c s="122"/>
      <c s="122"/>
      <c s="122"/>
      <c s="13"/>
      <c r="Q8" s="94"/>
    </row>
    <row r="9" spans="2:17" ht="19.5" customHeight="1">
      <c r="B9" s="32" t="s">
        <v>848</v>
      </c>
      <c s="132">
        <v>705</v>
      </c>
      <c s="121">
        <f t="shared" si="0"/>
        <v>1</v>
      </c>
      <c s="122"/>
      <c s="122"/>
      <c s="122"/>
      <c s="122"/>
      <c s="122"/>
      <c s="122"/>
      <c s="122"/>
      <c s="122">
        <v>1</v>
      </c>
      <c s="13"/>
      <c r="Q9" s="182">
        <f>'Раздел 6'!L5</f>
        <v>1</v>
      </c>
    </row>
    <row r="10" spans="2:17" ht="15">
      <c r="B10" s="33" t="s">
        <v>38</v>
      </c>
      <c s="132">
        <v>706</v>
      </c>
      <c s="121">
        <f t="shared" si="0"/>
        <v>1</v>
      </c>
      <c s="122"/>
      <c s="122"/>
      <c s="122"/>
      <c s="122"/>
      <c s="122"/>
      <c s="122"/>
      <c s="122"/>
      <c s="122">
        <v>1</v>
      </c>
      <c s="13"/>
      <c r="Q10" s="94"/>
    </row>
    <row r="11" spans="2:17" ht="30">
      <c r="B11" s="32" t="s">
        <v>765</v>
      </c>
      <c s="132">
        <v>707</v>
      </c>
      <c s="121">
        <f t="shared" si="0"/>
        <v>0</v>
      </c>
      <c s="122"/>
      <c s="122"/>
      <c s="122"/>
      <c s="122"/>
      <c s="122"/>
      <c s="122"/>
      <c s="122"/>
      <c s="122"/>
      <c s="13"/>
      <c r="Q11" s="182">
        <f>'Раздел 6'!M5</f>
        <v>0</v>
      </c>
    </row>
    <row r="12" spans="2:17" ht="15">
      <c r="B12" s="33" t="s">
        <v>38</v>
      </c>
      <c s="132">
        <v>708</v>
      </c>
      <c s="121">
        <f t="shared" si="0"/>
        <v>0</v>
      </c>
      <c s="122"/>
      <c s="122"/>
      <c s="122"/>
      <c s="122"/>
      <c s="122"/>
      <c s="122"/>
      <c s="122"/>
      <c s="122"/>
      <c s="13"/>
      <c r="Q12" s="94"/>
    </row>
    <row r="13" spans="2:17" ht="15">
      <c r="B13" s="32" t="s">
        <v>761</v>
      </c>
      <c s="132">
        <v>709</v>
      </c>
      <c s="121">
        <f t="shared" si="0"/>
        <v>0</v>
      </c>
      <c s="122"/>
      <c s="122"/>
      <c s="122"/>
      <c s="122"/>
      <c s="122"/>
      <c s="122"/>
      <c s="122"/>
      <c s="122"/>
      <c s="13"/>
      <c r="Q13" s="182">
        <f>'Раздел 6'!N5</f>
        <v>0</v>
      </c>
    </row>
    <row r="14" spans="2:17" ht="15">
      <c r="B14" s="33" t="s">
        <v>38</v>
      </c>
      <c s="132">
        <v>710</v>
      </c>
      <c s="121">
        <f t="shared" si="0"/>
        <v>0</v>
      </c>
      <c s="122"/>
      <c s="122"/>
      <c s="122"/>
      <c s="122"/>
      <c s="122"/>
      <c s="122"/>
      <c s="122"/>
      <c s="122"/>
      <c s="13"/>
      <c r="Q14" s="94"/>
    </row>
    <row r="15" spans="2:17" ht="15">
      <c r="B15" s="32" t="s">
        <v>849</v>
      </c>
      <c s="132">
        <v>711</v>
      </c>
      <c s="121">
        <f t="shared" si="0"/>
        <v>1</v>
      </c>
      <c s="122"/>
      <c s="122"/>
      <c s="122"/>
      <c s="122"/>
      <c s="122">
        <v>1</v>
      </c>
      <c s="122"/>
      <c s="122"/>
      <c s="122"/>
      <c s="13"/>
      <c r="Q15" s="182">
        <f>'Раздел 6'!K5</f>
        <v>1</v>
      </c>
    </row>
    <row r="16" spans="2:17" ht="15">
      <c r="B16" s="33" t="s">
        <v>38</v>
      </c>
      <c s="132">
        <v>712</v>
      </c>
      <c s="121">
        <f t="shared" si="0"/>
        <v>0</v>
      </c>
      <c s="122"/>
      <c s="122"/>
      <c s="122"/>
      <c s="122"/>
      <c s="122"/>
      <c s="122"/>
      <c s="122"/>
      <c s="122"/>
      <c s="13"/>
      <c r="Q16" s="94"/>
    </row>
    <row r="19" spans="2:2" ht="15.75">
      <c r="B19" s="95"/>
    </row>
    <row r="20" spans="2:2" ht="15.75">
      <c r="B20" s="95"/>
    </row>
    <row r="21" spans="2:2" ht="15.75">
      <c r="B21" s="95"/>
    </row>
    <row r="22" spans="2:2" ht="15.75">
      <c r="B22" s="95"/>
    </row>
  </sheetData>
  <sheetProtection password="CF7A" sheet="1" objects="1" scenarios="1" formatColumns="0" formatRows="0" autoFilter="0"/>
  <mergeCells count="8">
    <mergeCell ref="Q2:Q3"/>
    <mergeCell ref="P2:P3"/>
    <mergeCell ref="B1:L1"/>
    <mergeCell ref="B2:B3"/>
    <mergeCell ref="C2:C3"/>
    <mergeCell ref="D2:D3"/>
    <mergeCell ref="E2:L2"/>
    <mergeCell ref="O2:O3"/>
  </mergeCells>
  <conditionalFormatting sqref="B19">
    <cfRule type="expression" priority="15" dxfId="0" stopIfTrue="1">
      <formula>$D$5&lt;&gt;$Q$5</formula>
    </cfRule>
  </conditionalFormatting>
  <conditionalFormatting sqref="B20">
    <cfRule type="expression" priority="14" dxfId="0" stopIfTrue="1">
      <formula>$D$7&lt;&gt;$Q$7</formula>
    </cfRule>
  </conditionalFormatting>
  <conditionalFormatting sqref="B21">
    <cfRule type="expression" priority="11" dxfId="1" stopIfTrue="1">
      <formula>$D$11&lt;&gt;$Q$11</formula>
    </cfRule>
  </conditionalFormatting>
  <conditionalFormatting sqref="B22">
    <cfRule type="expression" priority="855" dxfId="1" stopIfTrue="1">
      <formula>$Q$15&lt;&gt;$D$16</formula>
    </cfRule>
  </conditionalFormatting>
  <conditionalFormatting sqref="Q5">
    <cfRule type="cellIs" priority="9" dxfId="29" operator="notEqual" stopIfTrue="1">
      <formula>D5</formula>
    </cfRule>
  </conditionalFormatting>
  <conditionalFormatting sqref="Q7">
    <cfRule type="cellIs" priority="8" dxfId="29" operator="notEqual" stopIfTrue="1">
      <formula>D7</formula>
    </cfRule>
  </conditionalFormatting>
  <conditionalFormatting sqref="Q9">
    <cfRule type="cellIs" priority="7" dxfId="29" operator="notEqual" stopIfTrue="1">
      <formula>D9</formula>
    </cfRule>
  </conditionalFormatting>
  <conditionalFormatting sqref="Q11">
    <cfRule type="cellIs" priority="6" dxfId="29" operator="notEqual" stopIfTrue="1">
      <formula>D11</formula>
    </cfRule>
  </conditionalFormatting>
  <conditionalFormatting sqref="Q13">
    <cfRule type="cellIs" priority="5" dxfId="29" operator="notEqual" stopIfTrue="1">
      <formula>D13</formula>
    </cfRule>
  </conditionalFormatting>
  <conditionalFormatting sqref="Q15">
    <cfRule type="cellIs" priority="4" dxfId="29" operator="notEqual" stopIfTrue="1">
      <formula>D15</formula>
    </cfRule>
  </conditionalFormatting>
  <conditionalFormatting sqref="O5">
    <cfRule type="cellIs" priority="2" dxfId="29" operator="notEqual" stopIfTrue="1">
      <formula>D5</formula>
    </cfRule>
    <cfRule type="cellIs" priority="3" dxfId="29" operator="notEqual" stopIfTrue="1">
      <formula>D5</formula>
    </cfRule>
  </conditionalFormatting>
  <conditionalFormatting sqref="P5">
    <cfRule type="cellIs" priority="1" dxfId="29" operator="notEqual" stopIfTrue="1">
      <formula>$D5</formula>
    </cfRule>
  </conditionalFormatting>
  <dataValidations count="1">
    <dataValidation type="whole" operator="greaterThanOrEqual" allowBlank="1" showInputMessage="1" showErrorMessage="1" error="Возможен ввод только целых чисел." sqref="D5:L16">
      <formula1>0</formula1>
    </dataValidation>
  </dataValidations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scale="91" r:id="rId1"/>
  <headerFooter alignWithMargins="0"/>
  <ignoredErrors>
    <ignoredError sqref="D4:L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12">
    <pageSetUpPr fitToPage="1"/>
  </sheetPr>
  <dimension ref="B1:Q42"/>
  <sheetViews>
    <sheetView zoomScale="85" zoomScaleNormal="85" workbookViewId="0" topLeftCell="A4">
      <selection pane="topLeft" activeCell="N8" sqref="N8"/>
    </sheetView>
  </sheetViews>
  <sheetFormatPr defaultRowHeight="12.75"/>
  <cols>
    <col min="2" max="2" width="43.8571428571429" customWidth="1"/>
    <col min="3" max="3" width="7.14285714285714" customWidth="1"/>
    <col min="4" max="4" width="10.2857142857143" customWidth="1"/>
    <col min="5" max="5" width="9.14285714285714" customWidth="1"/>
    <col min="6" max="6" width="14.1428571428571" customWidth="1"/>
    <col min="7" max="7" width="15.8571428571429" customWidth="1"/>
    <col min="8" max="8" width="8" customWidth="1"/>
    <col min="9" max="9" width="19.5714285714286" customWidth="1"/>
    <col min="10" max="10" width="15.8571428571429" customWidth="1"/>
    <col min="11" max="11" width="9" customWidth="1"/>
    <col min="12" max="12" width="15.7142857142857" customWidth="1"/>
    <col min="13" max="13" width="17.7142857142857" customWidth="1"/>
    <col min="14" max="14" width="13.8571428571429" customWidth="1"/>
    <col min="15" max="15" width="8" hidden="1" customWidth="1"/>
    <col min="16" max="16" width="12.1428571428571" customWidth="1"/>
    <col min="17" max="17" width="15.2857142857143" customWidth="1"/>
  </cols>
  <sheetData>
    <row r="1" spans="2:15" ht="41.25" customHeight="1">
      <c r="B1" s="352" t="s">
        <v>2840</v>
      </c>
      <c s="357"/>
      <c s="368"/>
      <c s="368"/>
      <c s="368"/>
      <c s="368"/>
      <c s="368"/>
      <c s="368"/>
      <c s="368"/>
      <c s="368"/>
      <c s="368"/>
      <c s="369"/>
      <c s="352"/>
      <c s="13"/>
    </row>
    <row r="2" spans="2:17" ht="35.25" customHeight="1">
      <c r="B2" s="361" t="s">
        <v>106</v>
      </c>
      <c s="361" t="s">
        <v>17</v>
      </c>
      <c s="361" t="s">
        <v>2907</v>
      </c>
      <c s="358" t="s">
        <v>2908</v>
      </c>
      <c s="358"/>
      <c s="371" t="s">
        <v>963</v>
      </c>
      <c s="358" t="s">
        <v>2909</v>
      </c>
      <c s="358"/>
      <c s="358"/>
      <c s="358" t="s">
        <v>2910</v>
      </c>
      <c s="358"/>
      <c s="358" t="s">
        <v>970</v>
      </c>
      <c s="358" t="s">
        <v>2911</v>
      </c>
      <c s="13"/>
      <c r="Q2" s="370"/>
    </row>
    <row r="3" spans="2:17" ht="15">
      <c r="B3" s="374"/>
      <c s="374"/>
      <c s="374"/>
      <c s="361" t="s">
        <v>97</v>
      </c>
      <c s="361" t="s">
        <v>962</v>
      </c>
      <c s="372"/>
      <c s="358" t="s">
        <v>97</v>
      </c>
      <c s="358" t="s">
        <v>964</v>
      </c>
      <c s="358"/>
      <c s="358" t="s">
        <v>97</v>
      </c>
      <c s="361" t="s">
        <v>969</v>
      </c>
      <c s="358"/>
      <c s="358" t="s">
        <v>62</v>
      </c>
      <c s="13"/>
      <c r="Q3" s="370"/>
    </row>
    <row r="4" spans="2:17" ht="138" customHeight="1">
      <c r="B4" s="362"/>
      <c s="362"/>
      <c s="362"/>
      <c s="362"/>
      <c s="362"/>
      <c s="373"/>
      <c s="358"/>
      <c s="21" t="s">
        <v>965</v>
      </c>
      <c s="21" t="s">
        <v>966</v>
      </c>
      <c s="358"/>
      <c s="362"/>
      <c s="358"/>
      <c s="358"/>
      <c s="13"/>
      <c r="Q4" s="370"/>
    </row>
    <row r="5" spans="2:17" ht="15">
      <c r="B5" s="21">
        <v>1</v>
      </c>
      <c s="21">
        <v>2</v>
      </c>
      <c s="21">
        <v>3</v>
      </c>
      <c s="21">
        <v>4</v>
      </c>
      <c s="21">
        <v>5</v>
      </c>
      <c s="21">
        <v>6</v>
      </c>
      <c s="21">
        <v>7</v>
      </c>
      <c s="21">
        <v>8</v>
      </c>
      <c s="21">
        <v>9</v>
      </c>
      <c s="21">
        <v>10</v>
      </c>
      <c s="21">
        <v>11</v>
      </c>
      <c s="21">
        <v>12</v>
      </c>
      <c s="21">
        <v>13</v>
      </c>
      <c s="13"/>
      <c r="Q5" s="281"/>
    </row>
    <row r="6" spans="2:17" ht="30">
      <c r="B6" s="117" t="s">
        <v>2912</v>
      </c>
      <c s="132">
        <v>801</v>
      </c>
      <c s="142">
        <f>D7+D11+D24+D27</f>
        <v>19.149999999999999</v>
      </c>
      <c s="142">
        <f>E7+E11+E24+E27</f>
        <v>19.149999999999999</v>
      </c>
      <c s="142">
        <f t="shared" si="0" ref="F6:N6">F7+F11+F24+F27</f>
        <v>19.149999999999999</v>
      </c>
      <c s="121">
        <f t="shared" si="0"/>
        <v>16</v>
      </c>
      <c s="121">
        <f t="shared" si="0"/>
        <v>0</v>
      </c>
      <c s="121">
        <f t="shared" si="0"/>
        <v>0</v>
      </c>
      <c s="121">
        <f t="shared" si="0"/>
        <v>0</v>
      </c>
      <c s="121">
        <f t="shared" si="0"/>
        <v>0</v>
      </c>
      <c s="121">
        <f t="shared" si="0"/>
        <v>0</v>
      </c>
      <c s="121">
        <f>G6+H6-K6</f>
        <v>16</v>
      </c>
      <c s="142">
        <f t="shared" si="0"/>
        <v>0</v>
      </c>
      <c s="13"/>
      <c r="Q6" s="282"/>
    </row>
    <row r="7" spans="2:17" ht="30">
      <c r="B7" s="32" t="s">
        <v>914</v>
      </c>
      <c s="132">
        <v>802</v>
      </c>
      <c s="143">
        <v>1</v>
      </c>
      <c s="143">
        <v>1</v>
      </c>
      <c s="143">
        <v>1</v>
      </c>
      <c s="121">
        <f>IF(ISNA(VLOOKUP(CONCATENATE(Район,ДетскийСад),Сады,5,FALSE)),0,VLOOKUP(CONCATENATE(Район,ДетскийСад),Сады,5,FALSE))</f>
        <v>1</v>
      </c>
      <c s="122"/>
      <c s="122"/>
      <c s="122"/>
      <c s="122"/>
      <c s="122"/>
      <c s="122">
        <v>1</v>
      </c>
      <c s="143"/>
      <c s="13"/>
      <c r="Q7" s="282"/>
    </row>
    <row r="8" spans="2:17" ht="30">
      <c r="B8" s="33" t="s">
        <v>903</v>
      </c>
      <c s="132">
        <v>803</v>
      </c>
      <c s="143">
        <v>1</v>
      </c>
      <c s="143">
        <v>1</v>
      </c>
      <c s="143">
        <v>1</v>
      </c>
      <c s="121">
        <f>IF(ISNA(VLOOKUP(CONCATENATE(Район,ДетскийСад),Сады,6,FALSE)),0,VLOOKUP(CONCATENATE(Район,ДетскийСад),Сады,6,FALSE))</f>
        <v>1</v>
      </c>
      <c s="122"/>
      <c s="122"/>
      <c s="122"/>
      <c s="122"/>
      <c s="122"/>
      <c s="122">
        <v>1</v>
      </c>
      <c s="143"/>
      <c s="13"/>
      <c r="Q8" s="282"/>
    </row>
    <row r="9" spans="2:17" ht="15">
      <c r="B9" s="33" t="s">
        <v>904</v>
      </c>
      <c s="132">
        <v>804</v>
      </c>
      <c s="143"/>
      <c s="143"/>
      <c s="143"/>
      <c s="121">
        <f>IF(ISNA(VLOOKUP(CONCATENATE(Район,ДетскийСад),Сады,7,FALSE)),0,VLOOKUP(CONCATENATE(Район,ДетскийСад),Сады,7,FALSE))</f>
        <v>0</v>
      </c>
      <c s="122"/>
      <c s="122"/>
      <c s="122"/>
      <c s="122"/>
      <c s="122"/>
      <c s="122"/>
      <c s="143"/>
      <c s="13"/>
      <c r="Q9" s="282"/>
    </row>
    <row r="10" spans="2:17" ht="15">
      <c r="B10" s="33" t="s">
        <v>905</v>
      </c>
      <c s="132">
        <v>805</v>
      </c>
      <c s="143"/>
      <c s="143"/>
      <c s="143"/>
      <c s="121">
        <f>IF(ISNA(VLOOKUP(CONCATENATE(Район,ДетскийСад),Сады,8,FALSE)),0,VLOOKUP(CONCATENATE(Район,ДетскийСад),Сады,8,FALSE))</f>
        <v>0</v>
      </c>
      <c s="122"/>
      <c s="122"/>
      <c s="122"/>
      <c s="122"/>
      <c s="122"/>
      <c s="122"/>
      <c s="143"/>
      <c s="13"/>
      <c r="Q10" s="282"/>
    </row>
    <row r="11" spans="2:17" ht="30">
      <c r="B11" s="147" t="s">
        <v>2922</v>
      </c>
      <c s="132">
        <v>806</v>
      </c>
      <c s="142">
        <f>SUM(D12:D23)</f>
        <v>8.1500000000000004</v>
      </c>
      <c s="142">
        <f>SUM(E12:E23)</f>
        <v>8.1500000000000004</v>
      </c>
      <c s="142">
        <f t="shared" si="1" ref="F11:N11">SUM(F12:F23)</f>
        <v>8.1500000000000004</v>
      </c>
      <c s="121">
        <f t="shared" si="1"/>
        <v>6</v>
      </c>
      <c s="121">
        <f t="shared" si="1"/>
        <v>0</v>
      </c>
      <c s="121">
        <f t="shared" si="1"/>
        <v>0</v>
      </c>
      <c s="121">
        <f t="shared" si="1"/>
        <v>0</v>
      </c>
      <c s="121">
        <f t="shared" si="1"/>
        <v>0</v>
      </c>
      <c s="121">
        <f t="shared" si="1"/>
        <v>0</v>
      </c>
      <c s="121">
        <f t="shared" si="1"/>
        <v>6</v>
      </c>
      <c s="142">
        <f t="shared" si="1"/>
        <v>0</v>
      </c>
      <c s="13"/>
      <c r="Q11" s="282"/>
    </row>
    <row r="12" spans="2:17" ht="30">
      <c r="B12" s="33" t="s">
        <v>766</v>
      </c>
      <c s="132">
        <v>807</v>
      </c>
      <c s="143">
        <v>6.4000000000000004</v>
      </c>
      <c s="143">
        <v>6.4000000000000004</v>
      </c>
      <c s="143">
        <v>6.4000000000000004</v>
      </c>
      <c s="121">
        <f>IF(ISNA(VLOOKUP(CONCATENATE(Район,ДетскийСад),Сады,9,FALSE)),0,VLOOKUP(CONCATENATE(Район,ДетскийСад),Сады,9,FALSE))</f>
        <v>6</v>
      </c>
      <c s="122"/>
      <c s="122"/>
      <c s="122"/>
      <c s="122"/>
      <c s="122"/>
      <c s="122">
        <v>6</v>
      </c>
      <c s="143"/>
      <c s="13"/>
      <c r="Q12" s="282"/>
    </row>
    <row r="13" spans="2:17" ht="15">
      <c r="B13" s="33" t="s">
        <v>44</v>
      </c>
      <c s="132">
        <v>808</v>
      </c>
      <c s="143">
        <v>0.5</v>
      </c>
      <c s="143">
        <v>0.5</v>
      </c>
      <c s="143">
        <v>0.5</v>
      </c>
      <c s="121">
        <f>IF(ISNA(VLOOKUP(CONCATENATE(Район,ДетскийСад),Сады,10,FALSE)),0,VLOOKUP(CONCATENATE(Район,ДетскийСад),Сады,10,FALSE))</f>
        <v>0</v>
      </c>
      <c s="122"/>
      <c s="122"/>
      <c s="122"/>
      <c s="122"/>
      <c s="122"/>
      <c s="122"/>
      <c s="143"/>
      <c s="13"/>
      <c r="Q13" s="282"/>
    </row>
    <row r="14" spans="2:17" ht="15">
      <c r="B14" s="33" t="s">
        <v>45</v>
      </c>
      <c s="132">
        <v>809</v>
      </c>
      <c s="143">
        <v>1</v>
      </c>
      <c s="143">
        <v>1</v>
      </c>
      <c s="143">
        <v>1</v>
      </c>
      <c s="121">
        <f>IF(ISNA(VLOOKUP(CONCATENATE(Район,ДетскийСад),Сады,11,FALSE)),0,VLOOKUP(CONCATENATE(Район,ДетскийСад),Сады,11,FALSE))</f>
        <v>0</v>
      </c>
      <c s="122"/>
      <c s="122"/>
      <c s="122"/>
      <c s="122"/>
      <c s="122"/>
      <c s="122"/>
      <c s="143"/>
      <c s="13"/>
      <c r="Q14" s="282"/>
    </row>
    <row r="15" spans="2:17" ht="15">
      <c r="B15" s="33" t="s">
        <v>46</v>
      </c>
      <c s="132">
        <v>810</v>
      </c>
      <c s="143">
        <v>0.25</v>
      </c>
      <c s="143">
        <v>0.25</v>
      </c>
      <c s="143">
        <v>0.25</v>
      </c>
      <c s="121">
        <f>IF(ISNA(VLOOKUP(CONCATENATE(Район,ДетскийСад),Сады,12,FALSE)),0,VLOOKUP(CONCATENATE(Район,ДетскийСад),Сады,12,FALSE))</f>
        <v>0</v>
      </c>
      <c s="122"/>
      <c s="122"/>
      <c s="122"/>
      <c s="122"/>
      <c s="122"/>
      <c s="122"/>
      <c s="143"/>
      <c s="13"/>
      <c r="Q15" s="282"/>
    </row>
    <row r="16" spans="2:17" ht="15">
      <c r="B16" s="33" t="s">
        <v>47</v>
      </c>
      <c s="132">
        <v>811</v>
      </c>
      <c s="143"/>
      <c s="143"/>
      <c s="143"/>
      <c s="121">
        <f>IF(ISNA(VLOOKUP(CONCATENATE(Район,ДетскийСад),Сады,13,FALSE)),0,VLOOKUP(CONCATENATE(Район,ДетскийСад),Сады,13,FALSE))</f>
        <v>0</v>
      </c>
      <c s="122"/>
      <c s="122"/>
      <c s="122"/>
      <c s="122"/>
      <c s="122"/>
      <c s="122"/>
      <c s="143"/>
      <c s="13"/>
      <c r="Q16" s="282"/>
    </row>
    <row r="17" spans="2:17" ht="15">
      <c r="B17" s="33" t="s">
        <v>48</v>
      </c>
      <c s="132">
        <v>812</v>
      </c>
      <c s="143"/>
      <c s="143"/>
      <c s="143"/>
      <c s="121">
        <f>IF(ISNA(VLOOKUP(CONCATENATE(Район,ДетскийСад),Сады,14,FALSE)),0,VLOOKUP(CONCATENATE(Район,ДетскийСад),Сады,14,FALSE))</f>
        <v>0</v>
      </c>
      <c s="122"/>
      <c s="122"/>
      <c s="122"/>
      <c s="122"/>
      <c s="122"/>
      <c s="122"/>
      <c s="143"/>
      <c s="13"/>
      <c r="Q17" s="282"/>
    </row>
    <row r="18" spans="2:17" ht="15">
      <c r="B18" s="33" t="s">
        <v>49</v>
      </c>
      <c s="132">
        <v>813</v>
      </c>
      <c s="143"/>
      <c s="143"/>
      <c s="143"/>
      <c s="121">
        <f>IF(ISNA(VLOOKUP(CONCATENATE(Район,ДетскийСад),Сады,15,FALSE)),0,VLOOKUP(CONCATENATE(Район,ДетскийСад),Сады,15,FALSE))</f>
        <v>0</v>
      </c>
      <c s="122"/>
      <c s="122"/>
      <c s="122"/>
      <c s="122"/>
      <c s="122"/>
      <c s="122"/>
      <c s="143"/>
      <c s="13"/>
      <c r="Q18" s="282"/>
    </row>
    <row r="19" spans="2:17" ht="15">
      <c r="B19" s="33" t="s">
        <v>50</v>
      </c>
      <c s="132">
        <v>814</v>
      </c>
      <c s="143"/>
      <c s="143"/>
      <c s="143"/>
      <c s="121">
        <f>IF(ISNA(VLOOKUP(CONCATENATE(Район,ДетскийСад),Сады,16,FALSE)),0,VLOOKUP(CONCATENATE(Район,ДетскийСад),Сады,16,FALSE))</f>
        <v>0</v>
      </c>
      <c s="122"/>
      <c s="122"/>
      <c s="122"/>
      <c s="122"/>
      <c s="122"/>
      <c s="122"/>
      <c s="143"/>
      <c s="13"/>
      <c r="Q19" s="282"/>
    </row>
    <row r="20" spans="2:17" ht="15">
      <c r="B20" s="33" t="s">
        <v>51</v>
      </c>
      <c s="132">
        <v>815</v>
      </c>
      <c s="143"/>
      <c s="143"/>
      <c s="143"/>
      <c s="121">
        <f>IF(ISNA(VLOOKUP(CONCATENATE(Район,ДетскийСад),Сады,17,FALSE)),0,VLOOKUP(CONCATENATE(Район,ДетскийСад),Сады,17,FALSE))</f>
        <v>0</v>
      </c>
      <c s="122"/>
      <c s="122"/>
      <c s="122"/>
      <c s="122"/>
      <c s="122"/>
      <c s="122"/>
      <c s="143"/>
      <c s="13"/>
      <c r="Q20" s="282"/>
    </row>
    <row r="21" spans="2:17" ht="15">
      <c r="B21" s="33" t="s">
        <v>906</v>
      </c>
      <c s="132">
        <v>816</v>
      </c>
      <c s="143"/>
      <c s="143"/>
      <c s="143"/>
      <c s="121">
        <f>IF(ISNA(VLOOKUP(CONCATENATE(Район,ДетскийСад),Сады,18,FALSE)),0,VLOOKUP(CONCATENATE(Район,ДетскийСад),Сады,18,FALSE))</f>
        <v>0</v>
      </c>
      <c s="122"/>
      <c s="122"/>
      <c s="122"/>
      <c s="122"/>
      <c s="122"/>
      <c s="122"/>
      <c s="143"/>
      <c s="13"/>
      <c r="Q21" s="282"/>
    </row>
    <row r="22" spans="2:17" ht="15.75" customHeight="1">
      <c r="B22" s="33" t="s">
        <v>52</v>
      </c>
      <c s="132">
        <v>817</v>
      </c>
      <c s="143"/>
      <c s="143"/>
      <c s="143"/>
      <c s="121">
        <f>IF(ISNA(VLOOKUP(CONCATENATE(Район,ДетскийСад),Сады,19,FALSE)),0,VLOOKUP(CONCATENATE(Район,ДетскийСад),Сады,19,FALSE))</f>
        <v>0</v>
      </c>
      <c s="122"/>
      <c s="122"/>
      <c s="122"/>
      <c s="122"/>
      <c s="122"/>
      <c s="122"/>
      <c s="143"/>
      <c s="13"/>
      <c r="Q22" s="282"/>
    </row>
    <row r="23" spans="2:17" ht="15">
      <c r="B23" s="33" t="s">
        <v>53</v>
      </c>
      <c s="132">
        <v>818</v>
      </c>
      <c s="143"/>
      <c s="143"/>
      <c s="143"/>
      <c s="121">
        <f>IF(ISNA(VLOOKUP(CONCATENATE(Район,ДетскийСад),Сады,20,FALSE)),0,VLOOKUP(CONCATENATE(Район,ДетскийСад),Сады,20,FALSE))</f>
        <v>0</v>
      </c>
      <c s="122"/>
      <c s="122"/>
      <c s="122"/>
      <c s="122"/>
      <c s="122"/>
      <c s="122"/>
      <c s="143"/>
      <c s="13"/>
      <c r="Q23" s="282"/>
    </row>
    <row r="24" spans="2:17" ht="14.25" customHeight="1">
      <c r="B24" s="147" t="s">
        <v>908</v>
      </c>
      <c s="132">
        <v>819</v>
      </c>
      <c s="143">
        <v>5.5</v>
      </c>
      <c s="143">
        <v>5.5</v>
      </c>
      <c s="143">
        <v>5.5</v>
      </c>
      <c s="121">
        <f>IF(ISNA(VLOOKUP(CONCATENATE(Район,ДетскийСад),Сады,21,FALSE)),0,VLOOKUP(CONCATENATE(Район,ДетскийСад),Сады,21,FALSE))</f>
        <v>5</v>
      </c>
      <c s="122"/>
      <c s="122"/>
      <c s="122"/>
      <c s="122"/>
      <c s="122"/>
      <c s="122">
        <v>5</v>
      </c>
      <c s="143"/>
      <c s="13"/>
      <c r="Q24" s="282"/>
    </row>
    <row r="25" spans="2:17" ht="30">
      <c r="B25" s="33" t="s">
        <v>909</v>
      </c>
      <c s="132">
        <v>820</v>
      </c>
      <c s="143">
        <v>5.5</v>
      </c>
      <c s="143">
        <v>5.5</v>
      </c>
      <c s="143">
        <v>5.5</v>
      </c>
      <c s="121">
        <f>IF(ISNA(VLOOKUP(CONCATENATE(Район,ДетскийСад),Сады,22,FALSE)),0,VLOOKUP(CONCATENATE(Район,ДетскийСад),Сады,22,FALSE))</f>
        <v>5</v>
      </c>
      <c s="122"/>
      <c s="122"/>
      <c s="122"/>
      <c s="122"/>
      <c s="122"/>
      <c s="122">
        <v>5</v>
      </c>
      <c s="143"/>
      <c s="13"/>
      <c r="Q25" s="282"/>
    </row>
    <row r="26" spans="2:17" ht="15">
      <c r="B26" s="33" t="s">
        <v>767</v>
      </c>
      <c s="132">
        <v>821</v>
      </c>
      <c s="143"/>
      <c s="143"/>
      <c s="143"/>
      <c s="121">
        <f>IF(ISNA(VLOOKUP(CONCATENATE(Район,ДетскийСад),Сады,23,FALSE)),0,VLOOKUP(CONCATENATE(Район,ДетскийСад),Сады,23,FALSE))</f>
        <v>0</v>
      </c>
      <c s="122"/>
      <c s="122"/>
      <c s="122"/>
      <c s="122"/>
      <c s="122"/>
      <c s="122"/>
      <c s="143"/>
      <c s="13"/>
      <c r="Q26" s="282"/>
    </row>
    <row r="27" spans="2:17" ht="15">
      <c r="B27" s="148" t="s">
        <v>915</v>
      </c>
      <c s="132">
        <v>822</v>
      </c>
      <c s="143">
        <v>4.5</v>
      </c>
      <c s="143">
        <v>4.5</v>
      </c>
      <c s="143">
        <v>4.5</v>
      </c>
      <c s="121">
        <f>IF(ISNA(VLOOKUP(CONCATENATE(Район,ДетскийСад),Сады,24,FALSE)),0,VLOOKUP(CONCATENATE(Район,ДетскийСад),Сады,24,FALSE))</f>
        <v>4</v>
      </c>
      <c s="122"/>
      <c s="122"/>
      <c s="122"/>
      <c s="122"/>
      <c s="122"/>
      <c s="122">
        <v>4</v>
      </c>
      <c s="143"/>
      <c s="13"/>
      <c r="Q27" s="282"/>
    </row>
    <row r="30" spans="2:2" ht="15.75">
      <c r="B30" s="95"/>
    </row>
    <row r="31" spans="2:2" ht="15.75">
      <c r="B31" s="95"/>
    </row>
    <row r="32" spans="2:2" ht="15.75">
      <c r="B32" s="95"/>
    </row>
    <row r="33" spans="2:2" ht="15.75">
      <c r="B33" s="95"/>
    </row>
    <row r="34" spans="2:2" ht="15.75">
      <c r="B34" s="95"/>
    </row>
    <row r="35" spans="2:2" ht="15.75">
      <c r="B35" s="95"/>
    </row>
    <row r="36" spans="2:2" ht="15.75">
      <c r="B36" s="95"/>
    </row>
    <row r="37" spans="2:2" ht="15.75">
      <c r="B37" s="95"/>
    </row>
    <row r="38" spans="2:2" ht="15.75">
      <c r="B38" s="95"/>
    </row>
    <row r="39" spans="2:2" ht="15.75">
      <c r="B39" s="95"/>
    </row>
    <row r="40" spans="2:2" ht="15.75">
      <c r="B40" s="95"/>
    </row>
    <row r="41" spans="2:2" ht="15.75">
      <c r="B41" s="95"/>
    </row>
    <row r="42" spans="2:2" ht="15.75">
      <c r="B42" s="95"/>
    </row>
  </sheetData>
  <sheetProtection password="CF7A" sheet="1" objects="1" scenarios="1" formatColumns="0" formatRows="0" autoFilter="0"/>
  <mergeCells count="17">
    <mergeCell ref="B1:N1"/>
    <mergeCell ref="H3:H4"/>
    <mergeCell ref="I3:J3"/>
    <mergeCell ref="H2:J2"/>
    <mergeCell ref="E2:F2"/>
    <mergeCell ref="B2:B4"/>
    <mergeCell ref="C2:C4"/>
    <mergeCell ref="D2:D4"/>
    <mergeCell ref="N2:N4"/>
    <mergeCell ref="E3:E4"/>
    <mergeCell ref="Q2:Q4"/>
    <mergeCell ref="F3:F4"/>
    <mergeCell ref="K3:K4"/>
    <mergeCell ref="K2:L2"/>
    <mergeCell ref="L3:L4"/>
    <mergeCell ref="M2:M4"/>
    <mergeCell ref="G2:G4"/>
  </mergeCells>
  <conditionalFormatting sqref="B30">
    <cfRule type="expression" priority="860" dxfId="1" stopIfTrue="1">
      <formula>$Q$6&lt;&gt;'Раздел 8'!#REF!</formula>
    </cfRule>
  </conditionalFormatting>
  <conditionalFormatting sqref="B31">
    <cfRule type="expression" priority="861" dxfId="1" stopIfTrue="1">
      <formula>$Q$7&lt;&gt;'Раздел 8'!#REF!</formula>
    </cfRule>
  </conditionalFormatting>
  <conditionalFormatting sqref="B32">
    <cfRule type="expression" priority="862" dxfId="1" stopIfTrue="1">
      <formula>$Q$8&lt;&gt;'Раздел 8'!#REF!</formula>
    </cfRule>
  </conditionalFormatting>
  <conditionalFormatting sqref="B33">
    <cfRule type="expression" priority="863" dxfId="1" stopIfTrue="1">
      <formula>$Q$9&lt;&gt;'Раздел 8'!#REF!</formula>
    </cfRule>
  </conditionalFormatting>
  <conditionalFormatting sqref="B34">
    <cfRule type="expression" priority="864" dxfId="1" stopIfTrue="1">
      <formula>$Q$10&lt;&gt;'Раздел 8'!#REF!</formula>
    </cfRule>
  </conditionalFormatting>
  <conditionalFormatting sqref="B35">
    <cfRule type="expression" priority="865" dxfId="1" stopIfTrue="1">
      <formula>$Q$11&lt;&gt;'Раздел 8'!#REF!</formula>
    </cfRule>
  </conditionalFormatting>
  <conditionalFormatting sqref="B36">
    <cfRule type="expression" priority="866" dxfId="1" stopIfTrue="1">
      <formula>$Q$12&lt;&gt;'Раздел 8'!#REF!</formula>
    </cfRule>
  </conditionalFormatting>
  <conditionalFormatting sqref="B37">
    <cfRule type="expression" priority="867" dxfId="1" stopIfTrue="1">
      <formula>$Q$13&lt;&gt;'Раздел 8'!#REF!</formula>
    </cfRule>
  </conditionalFormatting>
  <conditionalFormatting sqref="B38">
    <cfRule type="expression" priority="868" dxfId="1" stopIfTrue="1">
      <formula>$Q$14&lt;&gt;'Раздел 8'!#REF!</formula>
    </cfRule>
  </conditionalFormatting>
  <conditionalFormatting sqref="B39">
    <cfRule type="expression" priority="869" dxfId="1" stopIfTrue="1">
      <formula>$Q$15&lt;&gt;'Раздел 8'!#REF!</formula>
    </cfRule>
  </conditionalFormatting>
  <conditionalFormatting sqref="B40">
    <cfRule type="expression" priority="870" dxfId="1" stopIfTrue="1">
      <formula>$Q$16&lt;&gt;'Раздел 8'!#REF!</formula>
    </cfRule>
  </conditionalFormatting>
  <conditionalFormatting sqref="B41">
    <cfRule type="expression" priority="871" dxfId="1" stopIfTrue="1">
      <formula>$Q$17&lt;&gt;'Раздел 8'!#REF!</formula>
    </cfRule>
  </conditionalFormatting>
  <conditionalFormatting sqref="B42">
    <cfRule type="expression" priority="872" dxfId="1" stopIfTrue="1">
      <formula>$Q$27&lt;&gt;'Раздел 8'!#REF!</formula>
    </cfRule>
  </conditionalFormatting>
  <dataValidations count="4">
    <dataValidation type="whole" operator="greaterThanOrEqual" allowBlank="1" showInputMessage="1" showErrorMessage="1" error="Возможен ввод только целых чисел." sqref="D6:F6 D11:G11 G6:G10 H6:M27">
      <formula1>0</formula1>
    </dataValidation>
    <dataValidation type="custom" operator="greaterThanOrEqual" allowBlank="1" showInputMessage="1" showErrorMessage="1" error="Показатель заносится с двумя десятичными знаками" sqref="D12:F27">
      <formula1>IF(AND(INT(D12*100)=D12*100,D12&gt;=0),TRUE,FALSE)</formula1>
    </dataValidation>
    <dataValidation type="custom" operator="greaterThanOrEqual" allowBlank="1" showInputMessage="1" showErrorMessage="1" error="Показатель заносится с двумя десятичными знаками" sqref="D7:F10">
      <formula1>IF(AND(INT(D7*100)=D7*100,D7&gt;=0),TRUE,FALSE)</formula1>
    </dataValidation>
    <dataValidation operator="greaterThanOrEqual" allowBlank="1" showInputMessage="1" showErrorMessage="1" error="Возможен ввод только целых чисел." sqref="N6:N27 G12:G27"/>
  </dataValidations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scale="96" r:id="rId1"/>
  <headerFooter alignWithMargins="0"/>
  <ignoredErrors>
    <ignoredError sqref="G7:G9" unlockedFormula="1"/>
    <ignoredError sqref="M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9">
    <pageSetUpPr fitToPage="1"/>
  </sheetPr>
  <dimension ref="B1:M29"/>
  <sheetViews>
    <sheetView zoomScale="85" zoomScaleNormal="85" workbookViewId="0" topLeftCell="A1">
      <selection pane="topLeft" activeCell="K6" sqref="K6"/>
    </sheetView>
  </sheetViews>
  <sheetFormatPr defaultRowHeight="12.75"/>
  <cols>
    <col min="2" max="2" width="49.7142857142857" customWidth="1"/>
    <col min="3" max="3" width="7.14285714285714" customWidth="1"/>
    <col min="4" max="4" width="11.4285714285714" customWidth="1"/>
    <col min="5" max="5" width="14.2857142857143" customWidth="1"/>
    <col min="6" max="6" width="15.4285714285714" customWidth="1"/>
    <col min="7" max="7" width="19.7142857142857" customWidth="1"/>
    <col min="8" max="10" width="16.2857142857143" customWidth="1"/>
    <col min="11" max="11" width="11.4285714285714" customWidth="1"/>
    <col min="12" max="12" width="12.7142857142857" customWidth="1"/>
    <col min="13" max="13" width="12.8571428571429" customWidth="1"/>
    <col min="14" max="14" width="12.1428571428571" customWidth="1"/>
  </cols>
  <sheetData>
    <row r="1" spans="2:13" ht="56.25" customHeight="1">
      <c r="B1" s="354" t="s">
        <v>2831</v>
      </c>
      <c s="375"/>
      <c s="376"/>
      <c s="376"/>
      <c s="376"/>
      <c s="376"/>
      <c s="376"/>
      <c s="376"/>
      <c s="376"/>
      <c s="377"/>
      <c s="13"/>
      <c s="361" t="s">
        <v>2848</v>
      </c>
    </row>
    <row r="2" spans="2:13" ht="31.5" customHeight="1">
      <c r="B2" s="361" t="s">
        <v>106</v>
      </c>
      <c s="361" t="s">
        <v>17</v>
      </c>
      <c s="361" t="s">
        <v>39</v>
      </c>
      <c s="363" t="s">
        <v>2849</v>
      </c>
      <c s="364"/>
      <c s="364"/>
      <c s="365"/>
      <c s="363" t="s">
        <v>2853</v>
      </c>
      <c s="365"/>
      <c s="361" t="s">
        <v>2913</v>
      </c>
      <c s="13"/>
      <c s="374"/>
    </row>
    <row r="3" spans="2:13" ht="105">
      <c r="B3" s="362"/>
      <c s="362"/>
      <c s="362"/>
      <c s="21" t="s">
        <v>110</v>
      </c>
      <c s="21" t="s">
        <v>2833</v>
      </c>
      <c s="21" t="s">
        <v>42</v>
      </c>
      <c s="21" t="s">
        <v>2850</v>
      </c>
      <c s="114" t="s">
        <v>2851</v>
      </c>
      <c s="114" t="s">
        <v>2852</v>
      </c>
      <c s="362"/>
      <c s="13"/>
      <c s="362"/>
    </row>
    <row r="4" spans="2:13" ht="15">
      <c r="B4" s="21">
        <v>1</v>
      </c>
      <c s="21">
        <v>2</v>
      </c>
      <c s="21" t="s">
        <v>12</v>
      </c>
      <c s="21" t="s">
        <v>13</v>
      </c>
      <c s="21" t="s">
        <v>14</v>
      </c>
      <c s="21" t="s">
        <v>18</v>
      </c>
      <c s="21" t="s">
        <v>19</v>
      </c>
      <c s="21">
        <v>8</v>
      </c>
      <c s="21">
        <v>9</v>
      </c>
      <c s="21">
        <v>10</v>
      </c>
      <c s="13"/>
      <c s="113"/>
    </row>
    <row r="5" spans="2:13" ht="30">
      <c r="B5" s="117" t="s">
        <v>2914</v>
      </c>
      <c s="132">
        <v>901</v>
      </c>
      <c s="121">
        <f t="shared" si="0" ref="D5:K5">D6+D10+D23+D26</f>
        <v>16</v>
      </c>
      <c s="121">
        <f t="shared" si="0"/>
        <v>2</v>
      </c>
      <c s="121">
        <f t="shared" si="0"/>
        <v>2</v>
      </c>
      <c s="121">
        <f t="shared" si="0"/>
        <v>11</v>
      </c>
      <c s="121">
        <f t="shared" si="0"/>
        <v>7</v>
      </c>
      <c s="121">
        <f>I6+I10</f>
        <v>0</v>
      </c>
      <c s="121">
        <f>J6+J10</f>
        <v>4</v>
      </c>
      <c s="121">
        <f t="shared" si="0"/>
        <v>15</v>
      </c>
      <c s="13"/>
      <c s="121">
        <f>'Раздел 8'!M6</f>
        <v>16</v>
      </c>
    </row>
    <row r="6" spans="2:13" ht="30">
      <c r="B6" s="32" t="s">
        <v>907</v>
      </c>
      <c s="132">
        <v>902</v>
      </c>
      <c s="128">
        <v>1</v>
      </c>
      <c s="128"/>
      <c s="128"/>
      <c s="128">
        <v>1</v>
      </c>
      <c s="128">
        <v>1</v>
      </c>
      <c s="128"/>
      <c s="128"/>
      <c s="128">
        <v>1</v>
      </c>
      <c s="13"/>
      <c s="121">
        <f>'Раздел 8'!M7</f>
        <v>1</v>
      </c>
    </row>
    <row r="7" spans="2:13" ht="30">
      <c r="B7" s="33" t="s">
        <v>903</v>
      </c>
      <c s="132">
        <v>903</v>
      </c>
      <c s="128">
        <v>1</v>
      </c>
      <c s="128"/>
      <c s="128"/>
      <c s="128">
        <v>1</v>
      </c>
      <c s="128">
        <v>1</v>
      </c>
      <c s="128"/>
      <c s="128"/>
      <c s="128">
        <v>1</v>
      </c>
      <c s="13"/>
      <c s="121">
        <f>'Раздел 8'!M8</f>
        <v>1</v>
      </c>
    </row>
    <row r="8" spans="2:13" ht="15">
      <c r="B8" s="33" t="s">
        <v>904</v>
      </c>
      <c s="132">
        <v>904</v>
      </c>
      <c s="128"/>
      <c s="128"/>
      <c s="128"/>
      <c s="128"/>
      <c s="128"/>
      <c s="128"/>
      <c s="128"/>
      <c s="128"/>
      <c s="13"/>
      <c s="121">
        <f>'Раздел 8'!M9</f>
        <v>0</v>
      </c>
    </row>
    <row r="9" spans="2:13" ht="15">
      <c r="B9" s="33" t="s">
        <v>905</v>
      </c>
      <c s="132">
        <v>905</v>
      </c>
      <c s="128"/>
      <c s="128"/>
      <c s="128"/>
      <c s="128"/>
      <c s="128"/>
      <c s="128"/>
      <c s="128"/>
      <c s="128"/>
      <c s="13"/>
      <c s="121">
        <f>'Раздел 8'!M10</f>
        <v>0</v>
      </c>
    </row>
    <row r="10" spans="2:13" ht="30">
      <c r="B10" s="147" t="s">
        <v>2921</v>
      </c>
      <c s="132">
        <v>906</v>
      </c>
      <c s="121">
        <f t="shared" si="1" ref="D10:K10">SUM(D11:D22)</f>
        <v>6</v>
      </c>
      <c s="121">
        <f t="shared" si="1"/>
        <v>2</v>
      </c>
      <c s="121">
        <f t="shared" si="1"/>
        <v>2</v>
      </c>
      <c s="121">
        <f t="shared" si="1"/>
        <v>4</v>
      </c>
      <c s="121">
        <f t="shared" si="1"/>
        <v>4</v>
      </c>
      <c s="121">
        <f t="shared" si="1"/>
        <v>0</v>
      </c>
      <c s="121">
        <f t="shared" si="1"/>
        <v>4</v>
      </c>
      <c s="121">
        <f t="shared" si="1"/>
        <v>6</v>
      </c>
      <c s="13"/>
      <c s="121">
        <f>'Раздел 8'!M11</f>
        <v>6</v>
      </c>
    </row>
    <row r="11" spans="2:13" ht="30">
      <c r="B11" s="33" t="s">
        <v>766</v>
      </c>
      <c s="132">
        <v>907</v>
      </c>
      <c s="128">
        <v>6</v>
      </c>
      <c s="128">
        <v>2</v>
      </c>
      <c s="128">
        <v>2</v>
      </c>
      <c s="128">
        <v>4</v>
      </c>
      <c s="128">
        <v>4</v>
      </c>
      <c s="128"/>
      <c s="128">
        <v>4</v>
      </c>
      <c s="128">
        <v>6</v>
      </c>
      <c s="13"/>
      <c s="121">
        <f>'Раздел 8'!M12</f>
        <v>6</v>
      </c>
    </row>
    <row r="12" spans="2:13" ht="15">
      <c r="B12" s="33" t="s">
        <v>44</v>
      </c>
      <c s="132">
        <v>908</v>
      </c>
      <c s="128"/>
      <c s="128"/>
      <c s="128"/>
      <c s="128"/>
      <c s="128"/>
      <c s="128"/>
      <c s="128"/>
      <c s="128"/>
      <c s="13"/>
      <c s="121">
        <f>'Раздел 8'!M13</f>
        <v>0</v>
      </c>
    </row>
    <row r="13" spans="2:13" ht="15">
      <c r="B13" s="33" t="s">
        <v>45</v>
      </c>
      <c s="132">
        <v>909</v>
      </c>
      <c s="128"/>
      <c s="128"/>
      <c s="128"/>
      <c s="128"/>
      <c s="128"/>
      <c s="128"/>
      <c s="128"/>
      <c s="128"/>
      <c s="13"/>
      <c s="121">
        <f>'Раздел 8'!M14</f>
        <v>0</v>
      </c>
    </row>
    <row r="14" spans="2:13" ht="15">
      <c r="B14" s="33" t="s">
        <v>46</v>
      </c>
      <c s="132">
        <v>910</v>
      </c>
      <c s="128"/>
      <c s="128"/>
      <c s="128"/>
      <c s="128"/>
      <c s="128"/>
      <c s="128"/>
      <c s="128"/>
      <c s="128"/>
      <c s="13"/>
      <c s="121">
        <f>'Раздел 8'!M15</f>
        <v>0</v>
      </c>
    </row>
    <row r="15" spans="2:13" ht="15">
      <c r="B15" s="33" t="s">
        <v>47</v>
      </c>
      <c s="132">
        <v>911</v>
      </c>
      <c s="128"/>
      <c s="128"/>
      <c s="128"/>
      <c s="128"/>
      <c s="128"/>
      <c s="128"/>
      <c s="128"/>
      <c s="128"/>
      <c s="13"/>
      <c s="121">
        <f>'Раздел 8'!M16</f>
        <v>0</v>
      </c>
    </row>
    <row r="16" spans="2:13" ht="15">
      <c r="B16" s="33" t="s">
        <v>48</v>
      </c>
      <c s="132">
        <v>912</v>
      </c>
      <c s="128"/>
      <c s="128"/>
      <c s="128"/>
      <c s="128"/>
      <c s="128"/>
      <c s="128"/>
      <c s="128"/>
      <c s="128"/>
      <c s="13"/>
      <c s="121">
        <f>'Раздел 8'!M17</f>
        <v>0</v>
      </c>
    </row>
    <row r="17" spans="2:13" ht="15">
      <c r="B17" s="33" t="s">
        <v>49</v>
      </c>
      <c s="132">
        <v>913</v>
      </c>
      <c s="128"/>
      <c s="128"/>
      <c s="128"/>
      <c s="128"/>
      <c s="128"/>
      <c s="128"/>
      <c s="128"/>
      <c s="128"/>
      <c s="13"/>
      <c s="121">
        <f>'Раздел 8'!M18</f>
        <v>0</v>
      </c>
    </row>
    <row r="18" spans="2:13" ht="15">
      <c r="B18" s="33" t="s">
        <v>50</v>
      </c>
      <c s="132">
        <v>914</v>
      </c>
      <c s="128"/>
      <c s="128"/>
      <c s="128"/>
      <c s="128"/>
      <c s="128"/>
      <c s="128"/>
      <c s="128"/>
      <c s="128"/>
      <c s="13"/>
      <c s="121">
        <f>'Раздел 8'!M19</f>
        <v>0</v>
      </c>
    </row>
    <row r="19" spans="2:13" ht="15">
      <c r="B19" s="33" t="s">
        <v>51</v>
      </c>
      <c s="132">
        <v>915</v>
      </c>
      <c s="128"/>
      <c s="128"/>
      <c s="128"/>
      <c s="128"/>
      <c s="128"/>
      <c s="128"/>
      <c s="128"/>
      <c s="128"/>
      <c s="13"/>
      <c s="121">
        <f>'Раздел 8'!M20</f>
        <v>0</v>
      </c>
    </row>
    <row r="20" spans="2:13" ht="15">
      <c r="B20" s="33" t="s">
        <v>906</v>
      </c>
      <c s="132">
        <v>916</v>
      </c>
      <c s="128"/>
      <c s="128"/>
      <c s="128"/>
      <c s="128"/>
      <c s="128"/>
      <c s="128"/>
      <c s="128"/>
      <c s="128"/>
      <c s="13"/>
      <c s="121">
        <f>'Раздел 8'!M21</f>
        <v>0</v>
      </c>
    </row>
    <row r="21" spans="2:13" ht="15">
      <c r="B21" s="33" t="s">
        <v>52</v>
      </c>
      <c s="132">
        <v>917</v>
      </c>
      <c s="128"/>
      <c s="128"/>
      <c s="128"/>
      <c s="128"/>
      <c s="128"/>
      <c s="128"/>
      <c s="128"/>
      <c s="128"/>
      <c s="13"/>
      <c s="121">
        <f>'Раздел 8'!M22</f>
        <v>0</v>
      </c>
    </row>
    <row r="22" spans="2:13" ht="15">
      <c r="B22" s="33" t="s">
        <v>53</v>
      </c>
      <c s="132">
        <v>918</v>
      </c>
      <c s="128"/>
      <c s="128"/>
      <c s="128"/>
      <c s="128"/>
      <c s="128"/>
      <c s="128"/>
      <c s="128"/>
      <c s="128"/>
      <c s="13"/>
      <c s="121">
        <f>'Раздел 8'!M23</f>
        <v>0</v>
      </c>
    </row>
    <row r="23" spans="2:13" ht="17.25" customHeight="1">
      <c r="B23" s="147" t="s">
        <v>908</v>
      </c>
      <c s="132">
        <v>919</v>
      </c>
      <c s="128">
        <v>5</v>
      </c>
      <c s="128"/>
      <c s="128"/>
      <c s="128">
        <v>3</v>
      </c>
      <c s="128">
        <v>1</v>
      </c>
      <c s="129"/>
      <c s="129"/>
      <c s="128">
        <v>5</v>
      </c>
      <c s="13"/>
      <c s="121">
        <f>'Раздел 8'!M24</f>
        <v>5</v>
      </c>
    </row>
    <row r="24" spans="2:13" ht="30">
      <c r="B24" s="33" t="s">
        <v>909</v>
      </c>
      <c s="132">
        <v>920</v>
      </c>
      <c s="128">
        <v>5</v>
      </c>
      <c s="128"/>
      <c s="128"/>
      <c s="128">
        <v>3</v>
      </c>
      <c s="128">
        <v>1</v>
      </c>
      <c s="129"/>
      <c s="129"/>
      <c s="128">
        <v>5</v>
      </c>
      <c s="13"/>
      <c s="121">
        <f>'Раздел 8'!M25</f>
        <v>5</v>
      </c>
    </row>
    <row r="25" spans="2:13" ht="15">
      <c r="B25" s="33" t="s">
        <v>767</v>
      </c>
      <c s="132">
        <v>921</v>
      </c>
      <c s="128"/>
      <c s="128"/>
      <c s="128"/>
      <c s="128"/>
      <c s="128"/>
      <c s="129"/>
      <c s="129"/>
      <c s="128"/>
      <c s="13"/>
      <c s="121">
        <f>'Раздел 8'!M26</f>
        <v>0</v>
      </c>
    </row>
    <row r="26" spans="2:13" ht="15">
      <c r="B26" s="141" t="s">
        <v>915</v>
      </c>
      <c s="132">
        <v>922</v>
      </c>
      <c s="128">
        <v>4</v>
      </c>
      <c s="128"/>
      <c s="128"/>
      <c s="128">
        <v>3</v>
      </c>
      <c s="128">
        <v>1</v>
      </c>
      <c s="129"/>
      <c s="129"/>
      <c s="128">
        <v>3</v>
      </c>
      <c s="13"/>
      <c s="121">
        <f>'Раздел 8'!M27</f>
        <v>4</v>
      </c>
    </row>
    <row r="27" spans="2:12" ht="48.75" customHeight="1">
      <c r="B27" s="22" t="s">
        <v>910</v>
      </c>
      <c s="132">
        <v>923</v>
      </c>
      <c s="128"/>
      <c s="129"/>
      <c s="129"/>
      <c s="129"/>
      <c s="129"/>
      <c s="129"/>
      <c s="129"/>
      <c s="129"/>
      <c s="13"/>
    </row>
    <row r="28" spans="2:12" ht="59.25" customHeight="1">
      <c r="B28" s="22" t="s">
        <v>911</v>
      </c>
      <c s="132">
        <v>924</v>
      </c>
      <c s="128">
        <v>6</v>
      </c>
      <c s="129"/>
      <c s="129"/>
      <c s="129"/>
      <c s="129"/>
      <c s="129"/>
      <c s="129"/>
      <c s="129"/>
      <c s="13"/>
    </row>
    <row r="29" spans="2:12" ht="30">
      <c r="B29" s="22" t="s">
        <v>912</v>
      </c>
      <c s="132">
        <v>925</v>
      </c>
      <c s="128"/>
      <c s="129"/>
      <c s="129"/>
      <c s="129"/>
      <c s="129"/>
      <c s="129"/>
      <c s="129"/>
      <c s="129"/>
      <c s="13"/>
    </row>
  </sheetData>
  <sheetProtection password="CF7A" sheet="1" objects="1" scenarios="1" formatColumns="0" formatRows="0" autoFilter="0"/>
  <mergeCells count="8">
    <mergeCell ref="M1:M3"/>
    <mergeCell ref="I2:J2"/>
    <mergeCell ref="B1:K1"/>
    <mergeCell ref="B2:B3"/>
    <mergeCell ref="C2:C3"/>
    <mergeCell ref="D2:D3"/>
    <mergeCell ref="E2:H2"/>
    <mergeCell ref="K2:K3"/>
  </mergeCells>
  <conditionalFormatting sqref="M5:M26">
    <cfRule type="cellIs" priority="1" dxfId="29" operator="notEqual" stopIfTrue="1">
      <formula>$D5</formula>
    </cfRule>
  </conditionalFormatting>
  <dataValidations count="1">
    <dataValidation type="whole" operator="greaterThanOrEqual" allowBlank="1" showInputMessage="1" showErrorMessage="1" error="Возможен ввод только целых чисел." sqref="D6:K29">
      <formula1>0</formula1>
    </dataValidation>
  </dataValidations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scale="88" r:id="rId1"/>
  <headerFooter alignWithMargins="0"/>
  <ignoredErrors>
    <ignoredError sqref="D4:H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10">
    <pageSetUpPr fitToPage="1"/>
  </sheetPr>
  <dimension ref="B1:R41"/>
  <sheetViews>
    <sheetView workbookViewId="0" topLeftCell="A1">
      <selection pane="topLeft" activeCell="M24" sqref="M24"/>
    </sheetView>
  </sheetViews>
  <sheetFormatPr defaultRowHeight="12.75"/>
  <cols>
    <col min="2" max="2" width="43.8571428571429" customWidth="1"/>
    <col min="3" max="4" width="7.14285714285714" customWidth="1"/>
    <col min="5" max="5" width="9.14285714285714" customWidth="1"/>
    <col min="6" max="14" width="8" customWidth="1"/>
    <col min="15" max="15" width="8" hidden="1" customWidth="1"/>
    <col min="16" max="16" width="12.1428571428571" customWidth="1"/>
    <col min="17" max="17" width="13.5714285714286" customWidth="1"/>
    <col min="18" max="18" width="15.2857142857143" customWidth="1"/>
  </cols>
  <sheetData>
    <row r="1" spans="2:15" ht="41.25" customHeight="1">
      <c r="B1" s="352" t="s">
        <v>2860</v>
      </c>
      <c s="357"/>
      <c s="368"/>
      <c s="368"/>
      <c s="368"/>
      <c s="368"/>
      <c s="368"/>
      <c s="368"/>
      <c s="368"/>
      <c s="368"/>
      <c s="368"/>
      <c s="369"/>
      <c s="352"/>
      <c s="13"/>
    </row>
    <row r="2" spans="2:18" ht="30" customHeight="1">
      <c r="B2" s="361" t="s">
        <v>106</v>
      </c>
      <c s="361" t="s">
        <v>17</v>
      </c>
      <c s="361" t="s">
        <v>39</v>
      </c>
      <c s="363" t="s">
        <v>2915</v>
      </c>
      <c s="364"/>
      <c s="364"/>
      <c s="364"/>
      <c s="364"/>
      <c s="364"/>
      <c s="364"/>
      <c s="364"/>
      <c s="364"/>
      <c s="365"/>
      <c s="13"/>
      <c r="Q2" s="361" t="s">
        <v>2857</v>
      </c>
      <c s="361" t="s">
        <v>2365</v>
      </c>
    </row>
    <row r="3" spans="2:18" ht="33" customHeight="1">
      <c r="B3" s="362"/>
      <c s="362"/>
      <c s="362"/>
      <c s="21" t="s">
        <v>571</v>
      </c>
      <c s="21" t="s">
        <v>54</v>
      </c>
      <c s="21" t="s">
        <v>55</v>
      </c>
      <c s="21" t="s">
        <v>56</v>
      </c>
      <c s="21" t="s">
        <v>57</v>
      </c>
      <c s="21" t="s">
        <v>58</v>
      </c>
      <c s="21" t="s">
        <v>59</v>
      </c>
      <c s="21" t="s">
        <v>60</v>
      </c>
      <c s="21" t="s">
        <v>61</v>
      </c>
      <c s="21" t="s">
        <v>2917</v>
      </c>
      <c s="13"/>
      <c r="Q3" s="362"/>
      <c s="362"/>
    </row>
    <row r="4" spans="2:18" ht="15">
      <c r="B4" s="21">
        <v>1</v>
      </c>
      <c s="21">
        <v>2</v>
      </c>
      <c s="21">
        <v>3</v>
      </c>
      <c s="21">
        <v>4</v>
      </c>
      <c s="21">
        <v>5</v>
      </c>
      <c s="21">
        <v>6</v>
      </c>
      <c s="21">
        <v>7</v>
      </c>
      <c s="21">
        <v>8</v>
      </c>
      <c s="21">
        <v>9</v>
      </c>
      <c s="21">
        <v>10</v>
      </c>
      <c s="21">
        <v>11</v>
      </c>
      <c s="21">
        <v>12</v>
      </c>
      <c s="21">
        <v>13</v>
      </c>
      <c s="13"/>
      <c r="Q4" s="113"/>
      <c s="113"/>
    </row>
    <row r="5" spans="2:18" ht="30">
      <c r="B5" s="117" t="s">
        <v>2916</v>
      </c>
      <c s="132">
        <v>1001</v>
      </c>
      <c s="121">
        <f>SUM(E5:N5)</f>
        <v>16</v>
      </c>
      <c s="121">
        <f>E6+E10+E23+E26</f>
        <v>0</v>
      </c>
      <c s="121">
        <f t="shared" si="0" ref="F5:N5">F6+F10+F23+F26</f>
        <v>2</v>
      </c>
      <c s="121">
        <f t="shared" si="0"/>
        <v>1</v>
      </c>
      <c s="121">
        <f t="shared" si="0"/>
        <v>2</v>
      </c>
      <c s="121">
        <f t="shared" si="0"/>
        <v>2</v>
      </c>
      <c s="121">
        <f t="shared" si="0"/>
        <v>1</v>
      </c>
      <c s="121">
        <f t="shared" si="0"/>
        <v>3</v>
      </c>
      <c s="121">
        <f t="shared" si="0"/>
        <v>5</v>
      </c>
      <c s="121">
        <f t="shared" si="0"/>
        <v>0</v>
      </c>
      <c s="121">
        <f t="shared" si="0"/>
        <v>0</v>
      </c>
      <c s="13"/>
      <c r="Q5" s="121">
        <f>'Раздел 8'!M6</f>
        <v>16</v>
      </c>
      <c s="121">
        <f>'Раздел 9'!D5</f>
        <v>16</v>
      </c>
    </row>
    <row r="6" spans="2:18" ht="30">
      <c r="B6" s="32" t="s">
        <v>914</v>
      </c>
      <c s="132">
        <v>1002</v>
      </c>
      <c s="121">
        <f t="shared" si="1" ref="D6:D26">SUM(E6:N6)</f>
        <v>1</v>
      </c>
      <c s="122"/>
      <c s="122"/>
      <c s="122"/>
      <c s="122"/>
      <c s="122"/>
      <c s="122"/>
      <c s="122">
        <v>1</v>
      </c>
      <c s="122"/>
      <c s="122"/>
      <c s="122"/>
      <c s="13"/>
      <c r="Q6" s="121">
        <f>'Раздел 8'!M7</f>
        <v>1</v>
      </c>
      <c s="121">
        <f>'Раздел 9'!D6</f>
        <v>1</v>
      </c>
    </row>
    <row r="7" spans="2:18" ht="30">
      <c r="B7" s="33" t="s">
        <v>903</v>
      </c>
      <c s="132">
        <v>1003</v>
      </c>
      <c s="121">
        <f t="shared" si="1"/>
        <v>1</v>
      </c>
      <c s="122"/>
      <c s="122"/>
      <c s="122"/>
      <c s="122"/>
      <c s="122"/>
      <c s="122"/>
      <c s="122">
        <v>1</v>
      </c>
      <c s="122"/>
      <c s="122"/>
      <c s="122"/>
      <c s="13"/>
      <c r="Q7" s="121">
        <f>'Раздел 8'!M8</f>
        <v>1</v>
      </c>
      <c s="121">
        <f>'Раздел 9'!D7</f>
        <v>1</v>
      </c>
    </row>
    <row r="8" spans="2:18" ht="15">
      <c r="B8" s="33" t="s">
        <v>904</v>
      </c>
      <c s="132">
        <v>1004</v>
      </c>
      <c s="121">
        <f t="shared" si="1"/>
        <v>0</v>
      </c>
      <c s="122"/>
      <c s="122"/>
      <c s="122"/>
      <c s="122"/>
      <c s="122"/>
      <c s="122"/>
      <c s="122"/>
      <c s="122"/>
      <c s="122"/>
      <c s="122"/>
      <c s="13"/>
      <c r="Q8" s="121">
        <f>'Раздел 8'!M9</f>
        <v>0</v>
      </c>
      <c s="121">
        <f>'Раздел 9'!D8</f>
        <v>0</v>
      </c>
    </row>
    <row r="9" spans="2:18" ht="15">
      <c r="B9" s="33" t="s">
        <v>905</v>
      </c>
      <c s="132">
        <v>1005</v>
      </c>
      <c s="121">
        <f t="shared" si="1"/>
        <v>0</v>
      </c>
      <c s="122"/>
      <c s="122"/>
      <c s="122"/>
      <c s="122"/>
      <c s="122"/>
      <c s="122"/>
      <c s="122"/>
      <c s="122"/>
      <c s="122"/>
      <c s="122"/>
      <c s="13"/>
      <c r="Q9" s="121">
        <f>'Раздел 8'!M10</f>
        <v>0</v>
      </c>
      <c s="121">
        <f>'Раздел 9'!D9</f>
        <v>0</v>
      </c>
    </row>
    <row r="10" spans="2:18" ht="30">
      <c r="B10" s="147" t="s">
        <v>2920</v>
      </c>
      <c s="132">
        <v>1006</v>
      </c>
      <c s="121">
        <f t="shared" si="1"/>
        <v>6</v>
      </c>
      <c s="121">
        <f>SUM(E11:E22)</f>
        <v>0</v>
      </c>
      <c s="121">
        <f t="shared" si="2" ref="F10:N10">SUM(F11:F22)</f>
        <v>1</v>
      </c>
      <c s="121">
        <f t="shared" si="2"/>
        <v>1</v>
      </c>
      <c s="121">
        <f t="shared" si="2"/>
        <v>0</v>
      </c>
      <c s="121">
        <f t="shared" si="2"/>
        <v>0</v>
      </c>
      <c s="121">
        <f t="shared" si="2"/>
        <v>1</v>
      </c>
      <c s="121">
        <f t="shared" si="2"/>
        <v>2</v>
      </c>
      <c s="121">
        <f t="shared" si="2"/>
        <v>1</v>
      </c>
      <c s="121">
        <f t="shared" si="2"/>
        <v>0</v>
      </c>
      <c s="121">
        <f t="shared" si="2"/>
        <v>0</v>
      </c>
      <c s="13"/>
      <c r="Q10" s="121">
        <f>'Раздел 8'!M11</f>
        <v>6</v>
      </c>
      <c s="121">
        <f>'Раздел 9'!D10</f>
        <v>6</v>
      </c>
    </row>
    <row r="11" spans="2:18" ht="30">
      <c r="B11" s="33" t="s">
        <v>766</v>
      </c>
      <c s="132">
        <v>1007</v>
      </c>
      <c s="121">
        <f t="shared" si="1"/>
        <v>6</v>
      </c>
      <c s="122"/>
      <c s="122">
        <v>1</v>
      </c>
      <c s="122">
        <v>1</v>
      </c>
      <c s="122"/>
      <c s="122"/>
      <c s="122">
        <v>1</v>
      </c>
      <c s="122">
        <v>2</v>
      </c>
      <c s="122">
        <v>1</v>
      </c>
      <c s="122"/>
      <c s="122"/>
      <c s="13"/>
      <c r="Q11" s="121">
        <f>'Раздел 8'!M12</f>
        <v>6</v>
      </c>
      <c s="121">
        <f>'Раздел 9'!D11</f>
        <v>6</v>
      </c>
    </row>
    <row r="12" spans="2:18" ht="15">
      <c r="B12" s="33" t="s">
        <v>44</v>
      </c>
      <c s="132">
        <v>1008</v>
      </c>
      <c s="121">
        <f t="shared" si="1"/>
        <v>0</v>
      </c>
      <c s="122"/>
      <c s="122"/>
      <c s="122"/>
      <c s="122"/>
      <c s="122"/>
      <c s="122"/>
      <c s="122"/>
      <c s="122"/>
      <c s="122"/>
      <c s="122"/>
      <c s="13"/>
      <c r="Q12" s="121">
        <f>'Раздел 8'!M13</f>
        <v>0</v>
      </c>
      <c s="121">
        <f>'Раздел 9'!D12</f>
        <v>0</v>
      </c>
    </row>
    <row r="13" spans="2:18" ht="15">
      <c r="B13" s="33" t="s">
        <v>45</v>
      </c>
      <c s="132">
        <v>1009</v>
      </c>
      <c s="121">
        <f t="shared" si="1"/>
        <v>0</v>
      </c>
      <c s="122"/>
      <c s="122"/>
      <c s="122"/>
      <c s="122"/>
      <c s="122"/>
      <c s="122"/>
      <c s="122"/>
      <c s="122"/>
      <c s="122"/>
      <c s="122"/>
      <c s="13"/>
      <c r="Q13" s="121">
        <f>'Раздел 8'!M14</f>
        <v>0</v>
      </c>
      <c s="121">
        <f>'Раздел 9'!D13</f>
        <v>0</v>
      </c>
    </row>
    <row r="14" spans="2:18" ht="15">
      <c r="B14" s="33" t="s">
        <v>46</v>
      </c>
      <c s="132">
        <v>1010</v>
      </c>
      <c s="121">
        <f t="shared" si="1"/>
        <v>0</v>
      </c>
      <c s="122"/>
      <c s="122"/>
      <c s="122"/>
      <c s="122"/>
      <c s="122"/>
      <c s="122"/>
      <c s="122"/>
      <c s="122"/>
      <c s="122"/>
      <c s="122"/>
      <c s="13"/>
      <c r="Q14" s="121">
        <f>'Раздел 8'!M15</f>
        <v>0</v>
      </c>
      <c s="121">
        <f>'Раздел 9'!D14</f>
        <v>0</v>
      </c>
    </row>
    <row r="15" spans="2:18" ht="15">
      <c r="B15" s="33" t="s">
        <v>47</v>
      </c>
      <c s="132">
        <v>1011</v>
      </c>
      <c s="121">
        <f t="shared" si="1"/>
        <v>0</v>
      </c>
      <c s="122"/>
      <c s="122"/>
      <c s="122"/>
      <c s="122"/>
      <c s="122"/>
      <c s="122"/>
      <c s="122"/>
      <c s="122"/>
      <c s="122"/>
      <c s="122"/>
      <c s="13"/>
      <c r="Q15" s="121">
        <f>'Раздел 8'!M16</f>
        <v>0</v>
      </c>
      <c s="121">
        <f>'Раздел 9'!D15</f>
        <v>0</v>
      </c>
    </row>
    <row r="16" spans="2:18" ht="15">
      <c r="B16" s="33" t="s">
        <v>48</v>
      </c>
      <c s="132">
        <v>1012</v>
      </c>
      <c s="121">
        <f t="shared" si="1"/>
        <v>0</v>
      </c>
      <c s="122"/>
      <c s="122"/>
      <c s="122"/>
      <c s="122"/>
      <c s="122"/>
      <c s="122"/>
      <c s="122"/>
      <c s="122"/>
      <c s="122"/>
      <c s="122"/>
      <c s="13"/>
      <c r="Q16" s="121">
        <f>'Раздел 8'!M17</f>
        <v>0</v>
      </c>
      <c s="121">
        <f>'Раздел 9'!D16</f>
        <v>0</v>
      </c>
    </row>
    <row r="17" spans="2:18" ht="15">
      <c r="B17" s="33" t="s">
        <v>49</v>
      </c>
      <c s="132">
        <v>1013</v>
      </c>
      <c s="121">
        <f t="shared" si="1"/>
        <v>0</v>
      </c>
      <c s="122"/>
      <c s="122"/>
      <c s="122"/>
      <c s="122"/>
      <c s="122"/>
      <c s="122"/>
      <c s="122"/>
      <c s="122"/>
      <c s="122"/>
      <c s="122"/>
      <c s="13"/>
      <c r="Q17" s="121">
        <f>'Раздел 8'!M18</f>
        <v>0</v>
      </c>
      <c s="121">
        <f>'Раздел 9'!D17</f>
        <v>0</v>
      </c>
    </row>
    <row r="18" spans="2:18" ht="15">
      <c r="B18" s="33" t="s">
        <v>50</v>
      </c>
      <c s="132">
        <v>1014</v>
      </c>
      <c s="121">
        <f t="shared" si="1"/>
        <v>0</v>
      </c>
      <c s="122"/>
      <c s="122"/>
      <c s="122"/>
      <c s="122"/>
      <c s="122"/>
      <c s="122"/>
      <c s="122"/>
      <c s="122"/>
      <c s="122"/>
      <c s="122"/>
      <c s="13"/>
      <c r="Q18" s="121">
        <f>'Раздел 8'!M19</f>
        <v>0</v>
      </c>
      <c s="121">
        <f>'Раздел 9'!D18</f>
        <v>0</v>
      </c>
    </row>
    <row r="19" spans="2:18" ht="15">
      <c r="B19" s="33" t="s">
        <v>51</v>
      </c>
      <c s="132">
        <v>1015</v>
      </c>
      <c s="121">
        <f t="shared" si="1"/>
        <v>0</v>
      </c>
      <c s="122"/>
      <c s="122"/>
      <c s="122"/>
      <c s="122"/>
      <c s="122"/>
      <c s="122"/>
      <c s="122"/>
      <c s="122"/>
      <c s="122"/>
      <c s="122"/>
      <c s="13"/>
      <c r="Q19" s="121">
        <f>'Раздел 8'!M20</f>
        <v>0</v>
      </c>
      <c s="121">
        <f>'Раздел 9'!D19</f>
        <v>0</v>
      </c>
    </row>
    <row r="20" spans="2:18" ht="15">
      <c r="B20" s="33" t="s">
        <v>906</v>
      </c>
      <c s="132">
        <v>1016</v>
      </c>
      <c s="121">
        <f t="shared" si="1"/>
        <v>0</v>
      </c>
      <c s="122"/>
      <c s="122"/>
      <c s="122"/>
      <c s="122"/>
      <c s="122"/>
      <c s="122"/>
      <c s="122"/>
      <c s="122"/>
      <c s="122"/>
      <c s="122"/>
      <c s="13"/>
      <c r="Q20" s="121">
        <f>'Раздел 8'!M21</f>
        <v>0</v>
      </c>
      <c s="121">
        <f>'Раздел 9'!D20</f>
        <v>0</v>
      </c>
    </row>
    <row r="21" spans="2:18" ht="15.75" customHeight="1">
      <c r="B21" s="33" t="s">
        <v>52</v>
      </c>
      <c s="132">
        <v>1017</v>
      </c>
      <c s="121">
        <f t="shared" si="1"/>
        <v>0</v>
      </c>
      <c s="122"/>
      <c s="122"/>
      <c s="122"/>
      <c s="122"/>
      <c s="122"/>
      <c s="122"/>
      <c s="122"/>
      <c s="122"/>
      <c s="122"/>
      <c s="122"/>
      <c s="13"/>
      <c r="Q21" s="121">
        <f>'Раздел 8'!M22</f>
        <v>0</v>
      </c>
      <c s="121">
        <f>'Раздел 9'!D21</f>
        <v>0</v>
      </c>
    </row>
    <row r="22" spans="2:18" ht="15">
      <c r="B22" s="33" t="s">
        <v>53</v>
      </c>
      <c s="132">
        <v>1018</v>
      </c>
      <c s="121">
        <f t="shared" si="1"/>
        <v>0</v>
      </c>
      <c s="122"/>
      <c s="122"/>
      <c s="122"/>
      <c s="122"/>
      <c s="122"/>
      <c s="122"/>
      <c s="122"/>
      <c s="122"/>
      <c s="122"/>
      <c s="122"/>
      <c s="13"/>
      <c r="Q22" s="121">
        <f>'Раздел 8'!M23</f>
        <v>0</v>
      </c>
      <c s="121">
        <f>'Раздел 9'!D22</f>
        <v>0</v>
      </c>
    </row>
    <row r="23" spans="2:18" ht="14.25" customHeight="1">
      <c r="B23" s="147" t="s">
        <v>908</v>
      </c>
      <c s="132">
        <v>1019</v>
      </c>
      <c s="121">
        <f t="shared" si="1"/>
        <v>5</v>
      </c>
      <c s="122"/>
      <c s="122"/>
      <c s="122"/>
      <c s="122">
        <v>1</v>
      </c>
      <c s="122">
        <v>1</v>
      </c>
      <c s="122"/>
      <c s="122"/>
      <c s="122">
        <v>3</v>
      </c>
      <c s="122"/>
      <c s="122"/>
      <c s="13"/>
      <c r="Q23" s="121">
        <f>'Раздел 8'!M24</f>
        <v>5</v>
      </c>
      <c s="121">
        <f>'Раздел 9'!D23</f>
        <v>5</v>
      </c>
    </row>
    <row r="24" spans="2:18" ht="30">
      <c r="B24" s="33" t="s">
        <v>909</v>
      </c>
      <c s="132">
        <v>1020</v>
      </c>
      <c s="121">
        <f t="shared" si="1"/>
        <v>5</v>
      </c>
      <c s="122"/>
      <c s="122"/>
      <c s="122"/>
      <c s="122">
        <v>1</v>
      </c>
      <c s="122">
        <v>1</v>
      </c>
      <c s="122"/>
      <c s="122"/>
      <c s="122">
        <v>3</v>
      </c>
      <c s="122"/>
      <c s="122"/>
      <c s="13"/>
      <c r="Q24" s="121">
        <f>'Раздел 8'!M25</f>
        <v>5</v>
      </c>
      <c s="121">
        <f>'Раздел 9'!D24</f>
        <v>5</v>
      </c>
    </row>
    <row r="25" spans="2:18" ht="15">
      <c r="B25" s="33" t="s">
        <v>767</v>
      </c>
      <c s="132">
        <v>1021</v>
      </c>
      <c s="121">
        <f t="shared" si="1"/>
        <v>0</v>
      </c>
      <c s="122"/>
      <c s="122"/>
      <c s="122"/>
      <c s="122"/>
      <c s="122"/>
      <c s="122"/>
      <c s="122"/>
      <c s="122"/>
      <c s="122"/>
      <c s="122"/>
      <c s="13"/>
      <c r="Q25" s="121">
        <f>'Раздел 8'!M26</f>
        <v>0</v>
      </c>
      <c s="121">
        <f>'Раздел 9'!D25</f>
        <v>0</v>
      </c>
    </row>
    <row r="26" spans="2:18" ht="15">
      <c r="B26" s="148" t="s">
        <v>915</v>
      </c>
      <c s="132">
        <v>1022</v>
      </c>
      <c s="121">
        <f t="shared" si="1"/>
        <v>4</v>
      </c>
      <c s="122"/>
      <c s="122">
        <v>1</v>
      </c>
      <c s="122"/>
      <c s="122">
        <v>1</v>
      </c>
      <c s="122">
        <v>1</v>
      </c>
      <c s="122"/>
      <c s="122"/>
      <c s="122">
        <v>1</v>
      </c>
      <c s="122"/>
      <c s="122"/>
      <c s="13"/>
      <c r="Q26" s="121">
        <f>'Раздел 8'!M27</f>
        <v>4</v>
      </c>
      <c s="121">
        <f>'Раздел 9'!D26</f>
        <v>4</v>
      </c>
    </row>
    <row r="29" spans="2:2" ht="15.75">
      <c r="B29" s="95"/>
    </row>
    <row r="30" spans="2:2" ht="15.75">
      <c r="B30" s="95"/>
    </row>
    <row r="31" spans="2:2" ht="15.75">
      <c r="B31" s="95"/>
    </row>
    <row r="32" spans="2:2" ht="15.75">
      <c r="B32" s="95"/>
    </row>
    <row r="33" spans="2:2" ht="15.75">
      <c r="B33" s="95"/>
    </row>
    <row r="34" spans="2:2" ht="15.75">
      <c r="B34" s="95"/>
    </row>
    <row r="35" spans="2:2" ht="15.75">
      <c r="B35" s="95"/>
    </row>
    <row r="36" spans="2:2" ht="15.75">
      <c r="B36" s="95"/>
    </row>
    <row r="37" spans="2:2" ht="15.75">
      <c r="B37" s="95"/>
    </row>
    <row r="38" spans="2:2" ht="15.75">
      <c r="B38" s="95"/>
    </row>
    <row r="39" spans="2:2" ht="15.75">
      <c r="B39" s="95"/>
    </row>
    <row r="40" spans="2:2" ht="15.75">
      <c r="B40" s="95"/>
    </row>
    <row r="41" spans="2:2" ht="15.75">
      <c r="B41" s="95"/>
    </row>
  </sheetData>
  <sheetProtection password="CF7A" sheet="1" objects="1" scenarios="1" formatColumns="0" formatRows="0" autoFilter="0"/>
  <mergeCells count="7">
    <mergeCell ref="B1:N1"/>
    <mergeCell ref="E2:N2"/>
    <mergeCell ref="B2:B3"/>
    <mergeCell ref="C2:C3"/>
    <mergeCell ref="R2:R3"/>
    <mergeCell ref="D2:D3"/>
    <mergeCell ref="Q2:Q3"/>
  </mergeCells>
  <conditionalFormatting sqref="B29">
    <cfRule type="expression" priority="849" dxfId="1" stopIfTrue="1">
      <formula>$R$5&lt;&gt;'Раздел 10'!#REF!</formula>
    </cfRule>
  </conditionalFormatting>
  <conditionalFormatting sqref="B30">
    <cfRule type="expression" priority="850" dxfId="1" stopIfTrue="1">
      <formula>$R$6&lt;&gt;'Раздел 10'!#REF!</formula>
    </cfRule>
  </conditionalFormatting>
  <conditionalFormatting sqref="B31">
    <cfRule type="expression" priority="851" dxfId="1" stopIfTrue="1">
      <formula>$R$7&lt;&gt;'Раздел 10'!#REF!</formula>
    </cfRule>
  </conditionalFormatting>
  <conditionalFormatting sqref="B32">
    <cfRule type="expression" priority="852" dxfId="1" stopIfTrue="1">
      <formula>$R$8&lt;&gt;'Раздел 10'!#REF!</formula>
    </cfRule>
  </conditionalFormatting>
  <conditionalFormatting sqref="B33">
    <cfRule type="expression" priority="853" dxfId="1" stopIfTrue="1">
      <formula>$R$9&lt;&gt;'Раздел 10'!#REF!</formula>
    </cfRule>
  </conditionalFormatting>
  <conditionalFormatting sqref="B34">
    <cfRule type="expression" priority="854" dxfId="1" stopIfTrue="1">
      <formula>$R$10&lt;&gt;'Раздел 10'!#REF!</formula>
    </cfRule>
  </conditionalFormatting>
  <conditionalFormatting sqref="B35">
    <cfRule type="expression" priority="855" dxfId="1" stopIfTrue="1">
      <formula>$R$11&lt;&gt;'Раздел 10'!#REF!</formula>
    </cfRule>
  </conditionalFormatting>
  <conditionalFormatting sqref="B36">
    <cfRule type="expression" priority="856" dxfId="1" stopIfTrue="1">
      <formula>$R$12&lt;&gt;'Раздел 10'!#REF!</formula>
    </cfRule>
  </conditionalFormatting>
  <conditionalFormatting sqref="B37">
    <cfRule type="expression" priority="857" dxfId="1" stopIfTrue="1">
      <formula>$R$13&lt;&gt;'Раздел 10'!#REF!</formula>
    </cfRule>
  </conditionalFormatting>
  <conditionalFormatting sqref="B38">
    <cfRule type="expression" priority="858" dxfId="1" stopIfTrue="1">
      <formula>$R$14&lt;&gt;'Раздел 10'!#REF!</formula>
    </cfRule>
  </conditionalFormatting>
  <conditionalFormatting sqref="B39">
    <cfRule type="expression" priority="859" dxfId="1" stopIfTrue="1">
      <formula>$R$15&lt;&gt;'Раздел 10'!#REF!</formula>
    </cfRule>
  </conditionalFormatting>
  <conditionalFormatting sqref="B40">
    <cfRule type="expression" priority="860" dxfId="1" stopIfTrue="1">
      <formula>$R$16&lt;&gt;'Раздел 10'!#REF!</formula>
    </cfRule>
  </conditionalFormatting>
  <conditionalFormatting sqref="B41">
    <cfRule type="expression" priority="861" dxfId="1" stopIfTrue="1">
      <formula>$R$26&lt;&gt;'Раздел 10'!#REF!</formula>
    </cfRule>
  </conditionalFormatting>
  <conditionalFormatting sqref="Q5:Q26">
    <cfRule type="cellIs" priority="2" dxfId="29" operator="notEqual" stopIfTrue="1">
      <formula>$D5</formula>
    </cfRule>
  </conditionalFormatting>
  <conditionalFormatting sqref="R5:R26">
    <cfRule type="cellIs" priority="1" dxfId="29" operator="notEqual" stopIfTrue="1">
      <formula>$D5</formula>
    </cfRule>
  </conditionalFormatting>
  <dataValidations count="1">
    <dataValidation type="whole" operator="greaterThanOrEqual" allowBlank="1" showInputMessage="1" showErrorMessage="1" error="Возможен ввод только целых чисел." sqref="E5:N26">
      <formula1>0</formula1>
    </dataValidation>
  </dataValidations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scale="96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11">
    <pageSetUpPr fitToPage="1"/>
  </sheetPr>
  <dimension ref="B1:V29"/>
  <sheetViews>
    <sheetView workbookViewId="0" topLeftCell="A1">
      <selection pane="topLeft" activeCell="J26" sqref="J26"/>
    </sheetView>
  </sheetViews>
  <sheetFormatPr defaultRowHeight="12.75"/>
  <cols>
    <col min="2" max="2" width="43.8571428571429" customWidth="1"/>
    <col min="3" max="3" width="6.85714285714286" customWidth="1"/>
    <col min="4" max="4" width="14" customWidth="1"/>
    <col min="5" max="5" width="4.85714285714286" bestFit="1" customWidth="1"/>
    <col min="6" max="9" width="5.71428571428571" customWidth="1"/>
    <col min="10" max="10" width="6.71428571428571" bestFit="1" customWidth="1"/>
    <col min="11" max="11" width="18.4285714285714" customWidth="1"/>
    <col min="12" max="12" width="4.85714285714286" bestFit="1" customWidth="1"/>
    <col min="13" max="16" width="5.71428571428571" customWidth="1"/>
    <col min="17" max="17" width="6.71428571428571" bestFit="1" customWidth="1"/>
    <col min="18" max="18" width="5.71428571428571" hidden="1" customWidth="1"/>
    <col min="20" max="20" width="14.1428571428571" customWidth="1"/>
    <col min="21" max="21" width="12.8571428571429" customWidth="1"/>
    <col min="22" max="22" width="13.4285714285714" customWidth="1"/>
  </cols>
  <sheetData>
    <row r="1" spans="2:18" ht="42.75" customHeight="1">
      <c r="B1" s="352" t="s">
        <v>2859</v>
      </c>
      <c s="357"/>
      <c s="368"/>
      <c s="368"/>
      <c s="368"/>
      <c s="368"/>
      <c s="368"/>
      <c s="368"/>
      <c s="368"/>
      <c s="368"/>
      <c s="368"/>
      <c s="368"/>
      <c s="368"/>
      <c s="368"/>
      <c s="369"/>
      <c s="352"/>
      <c s="13"/>
    </row>
    <row r="2" spans="2:22" ht="30.75" customHeight="1">
      <c r="B2" s="361" t="s">
        <v>106</v>
      </c>
      <c s="361" t="s">
        <v>17</v>
      </c>
      <c s="361" t="s">
        <v>917</v>
      </c>
      <c s="363" t="s">
        <v>572</v>
      </c>
      <c s="364"/>
      <c s="364"/>
      <c s="364"/>
      <c s="364"/>
      <c s="365"/>
      <c s="361" t="s">
        <v>918</v>
      </c>
      <c s="363" t="s">
        <v>573</v>
      </c>
      <c s="364"/>
      <c s="364"/>
      <c s="364"/>
      <c s="364"/>
      <c s="365"/>
      <c s="13"/>
      <c r="T2" s="361" t="s">
        <v>2857</v>
      </c>
      <c s="361" t="s">
        <v>2366</v>
      </c>
      <c s="361" t="s">
        <v>2858</v>
      </c>
    </row>
    <row r="3" spans="2:22" ht="78" customHeight="1">
      <c r="B3" s="362"/>
      <c s="362"/>
      <c s="362"/>
      <c s="21" t="s">
        <v>112</v>
      </c>
      <c s="21" t="s">
        <v>63</v>
      </c>
      <c s="21" t="s">
        <v>64</v>
      </c>
      <c s="21" t="s">
        <v>65</v>
      </c>
      <c s="21" t="s">
        <v>66</v>
      </c>
      <c s="21" t="s">
        <v>67</v>
      </c>
      <c s="362"/>
      <c s="21" t="s">
        <v>112</v>
      </c>
      <c s="21" t="s">
        <v>63</v>
      </c>
      <c s="21" t="s">
        <v>64</v>
      </c>
      <c s="21" t="s">
        <v>65</v>
      </c>
      <c s="21" t="s">
        <v>66</v>
      </c>
      <c s="21" t="s">
        <v>67</v>
      </c>
      <c s="13"/>
      <c r="T3" s="362"/>
      <c s="362"/>
      <c s="362"/>
    </row>
    <row r="4" spans="2:22" ht="15">
      <c r="B4" s="21">
        <v>1</v>
      </c>
      <c s="21">
        <v>2</v>
      </c>
      <c s="21" t="s">
        <v>12</v>
      </c>
      <c s="21" t="s">
        <v>13</v>
      </c>
      <c s="21" t="s">
        <v>14</v>
      </c>
      <c s="21" t="s">
        <v>18</v>
      </c>
      <c s="21" t="s">
        <v>19</v>
      </c>
      <c s="21" t="s">
        <v>20</v>
      </c>
      <c s="21" t="s">
        <v>21</v>
      </c>
      <c s="21" t="s">
        <v>22</v>
      </c>
      <c s="21" t="s">
        <v>24</v>
      </c>
      <c s="21" t="s">
        <v>26</v>
      </c>
      <c s="21" t="s">
        <v>27</v>
      </c>
      <c s="21" t="s">
        <v>29</v>
      </c>
      <c s="21" t="s">
        <v>31</v>
      </c>
      <c s="21" t="s">
        <v>33</v>
      </c>
      <c s="13"/>
      <c r="T4" s="113"/>
      <c s="113"/>
      <c s="113"/>
    </row>
    <row r="5" spans="2:22" ht="30">
      <c r="B5" s="117" t="s">
        <v>2918</v>
      </c>
      <c s="132">
        <v>1101</v>
      </c>
      <c s="121">
        <f>D6+D10+D23+D26</f>
        <v>16</v>
      </c>
      <c s="121">
        <f>E6+E10+E23+E26</f>
        <v>0</v>
      </c>
      <c s="121">
        <f t="shared" si="0" ref="F5:Q5">F6+F10+F23+F26</f>
        <v>0</v>
      </c>
      <c s="121">
        <f t="shared" si="0"/>
        <v>2</v>
      </c>
      <c s="121">
        <f t="shared" si="0"/>
        <v>3</v>
      </c>
      <c s="121">
        <f t="shared" si="0"/>
        <v>2</v>
      </c>
      <c s="121">
        <f t="shared" si="0"/>
        <v>9</v>
      </c>
      <c s="121">
        <f t="shared" si="0"/>
        <v>8</v>
      </c>
      <c s="121">
        <f t="shared" si="0"/>
        <v>0</v>
      </c>
      <c s="121">
        <f t="shared" si="0"/>
        <v>1</v>
      </c>
      <c s="121">
        <f t="shared" si="0"/>
        <v>2</v>
      </c>
      <c s="121">
        <f t="shared" si="0"/>
        <v>1</v>
      </c>
      <c s="121">
        <f t="shared" si="0"/>
        <v>0</v>
      </c>
      <c s="121">
        <f t="shared" si="0"/>
        <v>4</v>
      </c>
      <c s="13"/>
      <c r="T5" s="121">
        <f>'Раздел 8'!M6</f>
        <v>16</v>
      </c>
      <c s="184">
        <f>'Раздел 9'!D5</f>
        <v>16</v>
      </c>
      <c s="184">
        <f>'Раздел 10'!D5</f>
        <v>16</v>
      </c>
    </row>
    <row r="6" spans="2:22" ht="30">
      <c r="B6" s="32" t="s">
        <v>914</v>
      </c>
      <c s="132">
        <v>1102</v>
      </c>
      <c s="121">
        <f t="shared" si="1" ref="D6:D25">SUM(E6:J6)</f>
        <v>1</v>
      </c>
      <c s="122"/>
      <c s="122"/>
      <c s="122"/>
      <c s="122"/>
      <c s="122"/>
      <c s="122">
        <v>1</v>
      </c>
      <c s="121">
        <f t="shared" si="2" ref="K6:K25">SUM(L6:Q6)</f>
        <v>1</v>
      </c>
      <c s="122"/>
      <c s="122"/>
      <c s="122"/>
      <c s="122">
        <v>1</v>
      </c>
      <c s="122"/>
      <c s="122"/>
      <c s="13"/>
      <c r="T6" s="121">
        <f>'Раздел 8'!M7</f>
        <v>1</v>
      </c>
      <c s="184">
        <f>'Раздел 9'!D6</f>
        <v>1</v>
      </c>
      <c s="184">
        <f>'Раздел 10'!D6</f>
        <v>1</v>
      </c>
    </row>
    <row r="7" spans="2:22" ht="30">
      <c r="B7" s="33" t="s">
        <v>903</v>
      </c>
      <c s="132">
        <v>1103</v>
      </c>
      <c s="121">
        <f t="shared" si="1"/>
        <v>1</v>
      </c>
      <c s="122"/>
      <c s="122"/>
      <c s="122"/>
      <c s="122"/>
      <c s="122"/>
      <c s="122">
        <v>1</v>
      </c>
      <c s="121">
        <f t="shared" si="2"/>
        <v>1</v>
      </c>
      <c s="122"/>
      <c s="122"/>
      <c s="122"/>
      <c s="122">
        <v>1</v>
      </c>
      <c s="122"/>
      <c s="122"/>
      <c s="13"/>
      <c r="T7" s="121">
        <f>'Раздел 8'!M8</f>
        <v>1</v>
      </c>
      <c s="184">
        <f>'Раздел 9'!D7</f>
        <v>1</v>
      </c>
      <c s="184">
        <f>'Раздел 10'!D7</f>
        <v>1</v>
      </c>
    </row>
    <row r="8" spans="2:22" ht="15">
      <c r="B8" s="33" t="s">
        <v>904</v>
      </c>
      <c s="132">
        <v>1104</v>
      </c>
      <c s="121">
        <f t="shared" si="1"/>
        <v>0</v>
      </c>
      <c s="122"/>
      <c s="122"/>
      <c s="122"/>
      <c s="122"/>
      <c s="122"/>
      <c s="122"/>
      <c s="121">
        <f t="shared" si="2"/>
        <v>0</v>
      </c>
      <c s="122"/>
      <c s="122"/>
      <c s="122"/>
      <c s="122"/>
      <c s="122"/>
      <c s="122"/>
      <c s="13"/>
      <c r="T8" s="121">
        <f>'Раздел 8'!M9</f>
        <v>0</v>
      </c>
      <c s="184">
        <f>'Раздел 9'!D8</f>
        <v>0</v>
      </c>
      <c s="184">
        <f>'Раздел 10'!D8</f>
        <v>0</v>
      </c>
    </row>
    <row r="9" spans="2:22" ht="15">
      <c r="B9" s="33" t="s">
        <v>905</v>
      </c>
      <c s="132">
        <v>1105</v>
      </c>
      <c s="121">
        <f t="shared" si="1"/>
        <v>0</v>
      </c>
      <c s="122"/>
      <c s="122"/>
      <c s="122"/>
      <c s="122"/>
      <c s="122"/>
      <c s="122"/>
      <c s="121">
        <f t="shared" si="2"/>
        <v>0</v>
      </c>
      <c s="122"/>
      <c s="122"/>
      <c s="122"/>
      <c s="122"/>
      <c s="122"/>
      <c s="122"/>
      <c s="13"/>
      <c r="T9" s="121">
        <f>'Раздел 8'!M10</f>
        <v>0</v>
      </c>
      <c s="184">
        <f>'Раздел 9'!D9</f>
        <v>0</v>
      </c>
      <c s="184">
        <f>'Раздел 10'!D9</f>
        <v>0</v>
      </c>
    </row>
    <row r="10" spans="2:22" ht="30">
      <c r="B10" s="147" t="s">
        <v>2919</v>
      </c>
      <c s="132">
        <v>1106</v>
      </c>
      <c s="121">
        <f>SUM(D11:D22)</f>
        <v>6</v>
      </c>
      <c s="121">
        <f t="shared" si="3" ref="E10:Q10">SUM(E11:E22)</f>
        <v>0</v>
      </c>
      <c s="121">
        <f t="shared" si="3"/>
        <v>0</v>
      </c>
      <c s="121">
        <f t="shared" si="3"/>
        <v>1</v>
      </c>
      <c s="121">
        <f t="shared" si="3"/>
        <v>1</v>
      </c>
      <c s="121">
        <f t="shared" si="3"/>
        <v>0</v>
      </c>
      <c s="121">
        <f t="shared" si="3"/>
        <v>4</v>
      </c>
      <c s="121">
        <f t="shared" si="3"/>
        <v>6</v>
      </c>
      <c s="121">
        <f t="shared" si="3"/>
        <v>0</v>
      </c>
      <c s="121">
        <f t="shared" si="3"/>
        <v>1</v>
      </c>
      <c s="121">
        <f t="shared" si="3"/>
        <v>1</v>
      </c>
      <c s="121">
        <f t="shared" si="3"/>
        <v>0</v>
      </c>
      <c s="121">
        <f t="shared" si="3"/>
        <v>0</v>
      </c>
      <c s="121">
        <f t="shared" si="3"/>
        <v>4</v>
      </c>
      <c s="13"/>
      <c r="T10" s="121">
        <f>'Раздел 8'!M11</f>
        <v>6</v>
      </c>
      <c s="184">
        <f>'Раздел 9'!D10</f>
        <v>6</v>
      </c>
      <c s="184">
        <f>'Раздел 10'!D10</f>
        <v>6</v>
      </c>
    </row>
    <row r="11" spans="2:22" ht="30">
      <c r="B11" s="33" t="s">
        <v>766</v>
      </c>
      <c s="132">
        <v>1107</v>
      </c>
      <c s="121">
        <f t="shared" si="1"/>
        <v>6</v>
      </c>
      <c s="122"/>
      <c s="122"/>
      <c s="122">
        <v>1</v>
      </c>
      <c s="122">
        <v>1</v>
      </c>
      <c s="122"/>
      <c s="122">
        <v>4</v>
      </c>
      <c s="121">
        <f t="shared" si="2"/>
        <v>6</v>
      </c>
      <c s="122"/>
      <c s="122">
        <v>1</v>
      </c>
      <c s="122">
        <v>1</v>
      </c>
      <c s="122"/>
      <c s="122"/>
      <c s="122">
        <v>4</v>
      </c>
      <c s="13"/>
      <c r="T11" s="121">
        <f>'Раздел 8'!M12</f>
        <v>6</v>
      </c>
      <c s="184">
        <f>'Раздел 9'!D11</f>
        <v>6</v>
      </c>
      <c s="184">
        <f>'Раздел 10'!D11</f>
        <v>6</v>
      </c>
    </row>
    <row r="12" spans="2:22" ht="15">
      <c r="B12" s="33" t="s">
        <v>44</v>
      </c>
      <c s="132">
        <v>1108</v>
      </c>
      <c s="121">
        <f t="shared" si="1"/>
        <v>0</v>
      </c>
      <c s="122"/>
      <c s="122"/>
      <c s="122"/>
      <c s="122"/>
      <c s="122"/>
      <c s="122"/>
      <c s="121">
        <f t="shared" si="2"/>
        <v>0</v>
      </c>
      <c s="122"/>
      <c s="122"/>
      <c s="122"/>
      <c s="122"/>
      <c s="122"/>
      <c s="122"/>
      <c s="13"/>
      <c r="T12" s="121">
        <f>'Раздел 8'!M13</f>
        <v>0</v>
      </c>
      <c s="184">
        <f>'Раздел 9'!D12</f>
        <v>0</v>
      </c>
      <c s="184">
        <f>'Раздел 10'!D12</f>
        <v>0</v>
      </c>
    </row>
    <row r="13" spans="2:22" ht="15">
      <c r="B13" s="33" t="s">
        <v>45</v>
      </c>
      <c s="132">
        <v>1109</v>
      </c>
      <c s="121">
        <f t="shared" si="1"/>
        <v>0</v>
      </c>
      <c s="122"/>
      <c s="122"/>
      <c s="122"/>
      <c s="122"/>
      <c s="122"/>
      <c s="122"/>
      <c s="121">
        <f t="shared" si="2"/>
        <v>0</v>
      </c>
      <c s="122"/>
      <c s="122"/>
      <c s="122"/>
      <c s="122"/>
      <c s="122"/>
      <c s="122"/>
      <c s="13"/>
      <c r="T13" s="121">
        <f>'Раздел 8'!M14</f>
        <v>0</v>
      </c>
      <c s="184">
        <f>'Раздел 9'!D13</f>
        <v>0</v>
      </c>
      <c s="184">
        <f>'Раздел 10'!D13</f>
        <v>0</v>
      </c>
    </row>
    <row r="14" spans="2:22" ht="15">
      <c r="B14" s="33" t="s">
        <v>46</v>
      </c>
      <c s="132">
        <v>1110</v>
      </c>
      <c s="121">
        <f t="shared" si="1"/>
        <v>0</v>
      </c>
      <c s="122"/>
      <c s="122"/>
      <c s="122"/>
      <c s="122"/>
      <c s="122"/>
      <c s="122"/>
      <c s="121">
        <f t="shared" si="2"/>
        <v>0</v>
      </c>
      <c s="122"/>
      <c s="122"/>
      <c s="122"/>
      <c s="122"/>
      <c s="122"/>
      <c s="122"/>
      <c s="13"/>
      <c r="T14" s="121">
        <f>'Раздел 8'!M15</f>
        <v>0</v>
      </c>
      <c s="184">
        <f>'Раздел 9'!D14</f>
        <v>0</v>
      </c>
      <c s="184">
        <f>'Раздел 10'!D14</f>
        <v>0</v>
      </c>
    </row>
    <row r="15" spans="2:22" ht="15">
      <c r="B15" s="33" t="s">
        <v>47</v>
      </c>
      <c s="132">
        <v>1111</v>
      </c>
      <c s="121">
        <f t="shared" si="1"/>
        <v>0</v>
      </c>
      <c s="122"/>
      <c s="122"/>
      <c s="122"/>
      <c s="122"/>
      <c s="122"/>
      <c s="122"/>
      <c s="121">
        <f t="shared" si="2"/>
        <v>0</v>
      </c>
      <c s="122"/>
      <c s="122"/>
      <c s="122"/>
      <c s="122"/>
      <c s="122"/>
      <c s="122"/>
      <c s="13"/>
      <c r="T15" s="121">
        <f>'Раздел 8'!M16</f>
        <v>0</v>
      </c>
      <c s="184">
        <f>'Раздел 9'!D15</f>
        <v>0</v>
      </c>
      <c s="184">
        <f>'Раздел 10'!D15</f>
        <v>0</v>
      </c>
    </row>
    <row r="16" spans="2:22" ht="15">
      <c r="B16" s="33" t="s">
        <v>48</v>
      </c>
      <c s="132">
        <v>1112</v>
      </c>
      <c s="121">
        <f t="shared" si="1"/>
        <v>0</v>
      </c>
      <c s="122"/>
      <c s="122"/>
      <c s="122"/>
      <c s="122"/>
      <c s="122"/>
      <c s="122"/>
      <c s="121">
        <f t="shared" si="2"/>
        <v>0</v>
      </c>
      <c s="122"/>
      <c s="122"/>
      <c s="122"/>
      <c s="122"/>
      <c s="122"/>
      <c s="122"/>
      <c s="13"/>
      <c r="T16" s="121">
        <f>'Раздел 8'!M17</f>
        <v>0</v>
      </c>
      <c s="184">
        <f>'Раздел 9'!D16</f>
        <v>0</v>
      </c>
      <c s="184">
        <f>'Раздел 10'!D16</f>
        <v>0</v>
      </c>
    </row>
    <row r="17" spans="2:22" ht="15">
      <c r="B17" s="33" t="s">
        <v>49</v>
      </c>
      <c s="132">
        <v>1113</v>
      </c>
      <c s="121">
        <f t="shared" si="1"/>
        <v>0</v>
      </c>
      <c s="122"/>
      <c s="122"/>
      <c s="122"/>
      <c s="122"/>
      <c s="122"/>
      <c s="122"/>
      <c s="121">
        <f t="shared" si="2"/>
        <v>0</v>
      </c>
      <c s="122"/>
      <c s="122"/>
      <c s="122"/>
      <c s="122"/>
      <c s="122"/>
      <c s="122"/>
      <c s="13"/>
      <c r="T17" s="121">
        <f>'Раздел 8'!M18</f>
        <v>0</v>
      </c>
      <c s="184">
        <f>'Раздел 9'!D17</f>
        <v>0</v>
      </c>
      <c s="184">
        <f>'Раздел 10'!D17</f>
        <v>0</v>
      </c>
    </row>
    <row r="18" spans="2:22" ht="15">
      <c r="B18" s="33" t="s">
        <v>50</v>
      </c>
      <c s="132">
        <v>1114</v>
      </c>
      <c s="121">
        <f t="shared" si="1"/>
        <v>0</v>
      </c>
      <c s="122"/>
      <c s="122"/>
      <c s="122"/>
      <c s="122"/>
      <c s="122"/>
      <c s="122"/>
      <c s="121">
        <f t="shared" si="2"/>
        <v>0</v>
      </c>
      <c s="122"/>
      <c s="122"/>
      <c s="122"/>
      <c s="122"/>
      <c s="122"/>
      <c s="122"/>
      <c s="13"/>
      <c r="T18" s="121">
        <f>'Раздел 8'!M19</f>
        <v>0</v>
      </c>
      <c s="184">
        <f>'Раздел 9'!D18</f>
        <v>0</v>
      </c>
      <c s="184">
        <f>'Раздел 10'!D18</f>
        <v>0</v>
      </c>
    </row>
    <row r="19" spans="2:22" ht="15">
      <c r="B19" s="33" t="s">
        <v>51</v>
      </c>
      <c s="132">
        <v>1115</v>
      </c>
      <c s="121">
        <f t="shared" si="1"/>
        <v>0</v>
      </c>
      <c s="122"/>
      <c s="122"/>
      <c s="122"/>
      <c s="122"/>
      <c s="122"/>
      <c s="122"/>
      <c s="121">
        <f t="shared" si="2"/>
        <v>0</v>
      </c>
      <c s="122"/>
      <c s="122"/>
      <c s="122"/>
      <c s="122"/>
      <c s="122"/>
      <c s="122"/>
      <c s="13"/>
      <c r="T19" s="121">
        <f>'Раздел 8'!M20</f>
        <v>0</v>
      </c>
      <c s="184">
        <f>'Раздел 9'!D19</f>
        <v>0</v>
      </c>
      <c s="184">
        <f>'Раздел 10'!D19</f>
        <v>0</v>
      </c>
    </row>
    <row r="20" spans="2:22" ht="15">
      <c r="B20" s="33" t="s">
        <v>906</v>
      </c>
      <c s="132">
        <v>1116</v>
      </c>
      <c s="121">
        <f t="shared" si="1"/>
        <v>0</v>
      </c>
      <c s="122"/>
      <c s="122"/>
      <c s="122"/>
      <c s="122"/>
      <c s="122"/>
      <c s="122"/>
      <c s="121">
        <f t="shared" si="2"/>
        <v>0</v>
      </c>
      <c s="122"/>
      <c s="122"/>
      <c s="122"/>
      <c s="122"/>
      <c s="122"/>
      <c s="122"/>
      <c s="13"/>
      <c r="T20" s="121">
        <f>'Раздел 8'!M21</f>
        <v>0</v>
      </c>
      <c s="184">
        <f>'Раздел 9'!D20</f>
        <v>0</v>
      </c>
      <c s="184">
        <f>'Раздел 10'!D20</f>
        <v>0</v>
      </c>
    </row>
    <row r="21" spans="2:22" ht="15">
      <c r="B21" s="33" t="s">
        <v>52</v>
      </c>
      <c s="132">
        <v>1117</v>
      </c>
      <c s="121">
        <f t="shared" si="1"/>
        <v>0</v>
      </c>
      <c s="122"/>
      <c s="122"/>
      <c s="122"/>
      <c s="122"/>
      <c s="122"/>
      <c s="122"/>
      <c s="121">
        <f t="shared" si="2"/>
        <v>0</v>
      </c>
      <c s="122"/>
      <c s="122"/>
      <c s="122"/>
      <c s="122"/>
      <c s="122"/>
      <c s="122"/>
      <c s="13"/>
      <c r="T21" s="121">
        <f>'Раздел 8'!M22</f>
        <v>0</v>
      </c>
      <c s="184">
        <f>'Раздел 9'!D21</f>
        <v>0</v>
      </c>
      <c s="184">
        <f>'Раздел 10'!D21</f>
        <v>0</v>
      </c>
    </row>
    <row r="22" spans="2:22" ht="15">
      <c r="B22" s="33" t="s">
        <v>53</v>
      </c>
      <c s="132">
        <v>1118</v>
      </c>
      <c s="121">
        <f t="shared" si="1"/>
        <v>0</v>
      </c>
      <c s="122"/>
      <c s="122"/>
      <c s="122"/>
      <c s="122"/>
      <c s="122"/>
      <c s="122"/>
      <c s="121">
        <f t="shared" si="2"/>
        <v>0</v>
      </c>
      <c s="122"/>
      <c s="122"/>
      <c s="122"/>
      <c s="122"/>
      <c s="122"/>
      <c s="122"/>
      <c s="13"/>
      <c r="T22" s="121">
        <f>'Раздел 8'!M23</f>
        <v>0</v>
      </c>
      <c s="184">
        <f>'Раздел 9'!D22</f>
        <v>0</v>
      </c>
      <c s="184">
        <f>'Раздел 10'!D22</f>
        <v>0</v>
      </c>
    </row>
    <row r="23" spans="2:22" ht="15.75" customHeight="1">
      <c r="B23" s="147" t="s">
        <v>908</v>
      </c>
      <c s="132">
        <v>1119</v>
      </c>
      <c s="121">
        <f t="shared" si="1"/>
        <v>5</v>
      </c>
      <c s="122"/>
      <c s="122"/>
      <c s="122"/>
      <c s="122"/>
      <c s="122">
        <v>2</v>
      </c>
      <c s="122">
        <v>3</v>
      </c>
      <c s="121">
        <f t="shared" si="2"/>
        <v>1</v>
      </c>
      <c s="122"/>
      <c s="122"/>
      <c s="122">
        <v>1</v>
      </c>
      <c s="122"/>
      <c s="122"/>
      <c s="122"/>
      <c s="13"/>
      <c r="T23" s="121">
        <f>'Раздел 8'!M24</f>
        <v>5</v>
      </c>
      <c s="184">
        <f>'Раздел 9'!D23</f>
        <v>5</v>
      </c>
      <c s="184">
        <f>'Раздел 10'!D23</f>
        <v>5</v>
      </c>
    </row>
    <row r="24" spans="2:22" ht="30">
      <c r="B24" s="33" t="s">
        <v>909</v>
      </c>
      <c s="132">
        <v>1120</v>
      </c>
      <c s="121">
        <f t="shared" si="1"/>
        <v>5</v>
      </c>
      <c s="122"/>
      <c s="122"/>
      <c s="122"/>
      <c s="122"/>
      <c s="122">
        <v>2</v>
      </c>
      <c s="122">
        <v>3</v>
      </c>
      <c s="121">
        <f t="shared" si="2"/>
        <v>1</v>
      </c>
      <c s="122"/>
      <c s="122"/>
      <c s="122">
        <v>1</v>
      </c>
      <c s="122"/>
      <c s="122"/>
      <c s="122"/>
      <c s="13"/>
      <c r="T24" s="121">
        <f>'Раздел 8'!M25</f>
        <v>5</v>
      </c>
      <c s="184">
        <f>'Раздел 9'!D24</f>
        <v>5</v>
      </c>
      <c s="184">
        <f>'Раздел 10'!D24</f>
        <v>5</v>
      </c>
    </row>
    <row r="25" spans="2:22" ht="15">
      <c r="B25" s="33" t="s">
        <v>767</v>
      </c>
      <c s="132">
        <v>1121</v>
      </c>
      <c s="121">
        <f t="shared" si="1"/>
        <v>0</v>
      </c>
      <c s="122"/>
      <c s="122"/>
      <c s="122"/>
      <c s="122"/>
      <c s="122"/>
      <c s="122"/>
      <c s="121">
        <f t="shared" si="2"/>
        <v>0</v>
      </c>
      <c s="122"/>
      <c s="122"/>
      <c s="122"/>
      <c s="122"/>
      <c s="122"/>
      <c s="122"/>
      <c s="13"/>
      <c r="T25" s="121">
        <f>'Раздел 8'!M26</f>
        <v>0</v>
      </c>
      <c s="184">
        <f>'Раздел 9'!D25</f>
        <v>0</v>
      </c>
      <c s="184">
        <f>'Раздел 10'!D25</f>
        <v>0</v>
      </c>
    </row>
    <row r="26" spans="2:22" ht="15">
      <c r="B26" s="148" t="s">
        <v>915</v>
      </c>
      <c s="132">
        <v>1122</v>
      </c>
      <c s="121">
        <f>SUM(E26:J26)</f>
        <v>4</v>
      </c>
      <c s="122"/>
      <c s="122"/>
      <c s="122">
        <v>1</v>
      </c>
      <c s="122">
        <v>2</v>
      </c>
      <c s="122"/>
      <c s="122">
        <v>1</v>
      </c>
      <c s="121">
        <f>SUM(L26:Q26)</f>
        <v>0</v>
      </c>
      <c s="122"/>
      <c s="122"/>
      <c s="122"/>
      <c s="122"/>
      <c s="122"/>
      <c s="122"/>
      <c s="13"/>
      <c r="T26" s="121">
        <f>'Раздел 8'!M27</f>
        <v>4</v>
      </c>
      <c s="184">
        <f>'Раздел 9'!D26</f>
        <v>4</v>
      </c>
      <c s="184">
        <f>'Раздел 10'!D26</f>
        <v>4</v>
      </c>
    </row>
    <row r="29" spans="2:2" ht="15.75">
      <c r="B29" s="95"/>
    </row>
  </sheetData>
  <sheetProtection password="CF7A" sheet="1" objects="1" scenarios="1" formatColumns="0" formatRows="0" autoFilter="0"/>
  <mergeCells count="10">
    <mergeCell ref="V2:V3"/>
    <mergeCell ref="U2:U3"/>
    <mergeCell ref="B1:Q1"/>
    <mergeCell ref="E2:J2"/>
    <mergeCell ref="B2:B3"/>
    <mergeCell ref="C2:C3"/>
    <mergeCell ref="D2:D3"/>
    <mergeCell ref="K2:K3"/>
    <mergeCell ref="L2:Q2"/>
    <mergeCell ref="T2:T3"/>
  </mergeCells>
  <conditionalFormatting sqref="B29">
    <cfRule type="expression" priority="4" dxfId="113" stopIfTrue="1">
      <formula>$D$26&lt;&gt;$U$26</formula>
    </cfRule>
  </conditionalFormatting>
  <conditionalFormatting sqref="T5:T26">
    <cfRule type="cellIs" priority="3" dxfId="29" operator="notEqual" stopIfTrue="1">
      <formula>$D5</formula>
    </cfRule>
  </conditionalFormatting>
  <conditionalFormatting sqref="U5:U26">
    <cfRule type="cellIs" priority="2" dxfId="29" operator="notEqual" stopIfTrue="1">
      <formula>$D5</formula>
    </cfRule>
  </conditionalFormatting>
  <conditionalFormatting sqref="V5:V26">
    <cfRule type="cellIs" priority="1" dxfId="29" operator="notEqual" stopIfTrue="1">
      <formula>$D5</formula>
    </cfRule>
  </conditionalFormatting>
  <dataValidations count="1">
    <dataValidation type="whole" operator="greaterThanOrEqual" allowBlank="1" showInputMessage="1" showErrorMessage="1" error="Возможен ввод только целых чисел." sqref="D6:D25 D26:Q26 K6:K25 E10:J10 L10:Q10">
      <formula1>0</formula1>
    </dataValidation>
  </dataValidations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scale="75" r:id="rId1"/>
  <headerFooter alignWithMargins="0"/>
  <ignoredErrors>
    <ignoredError sqref="K10" formula="1"/>
    <ignoredError sqref="D4:Q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36">
    <pageSetUpPr fitToPage="1"/>
  </sheetPr>
  <dimension ref="B1:F25"/>
  <sheetViews>
    <sheetView workbookViewId="0" topLeftCell="A1">
      <selection pane="topLeft" activeCell="D7" sqref="D7"/>
    </sheetView>
  </sheetViews>
  <sheetFormatPr defaultRowHeight="12.75"/>
  <cols>
    <col min="2" max="2" width="66.8571428571429" customWidth="1"/>
    <col min="3" max="3" width="7.14285714285714" customWidth="1"/>
    <col min="4" max="5" width="11.4285714285714" customWidth="1"/>
    <col min="6" max="6" width="12.7142857142857" customWidth="1"/>
    <col min="8" max="8" width="12.1428571428571" customWidth="1"/>
  </cols>
  <sheetData>
    <row r="1" spans="2:6" ht="55.5" customHeight="1">
      <c r="B1" s="354" t="s">
        <v>2864</v>
      </c>
      <c s="375"/>
      <c s="376"/>
      <c s="377"/>
      <c s="13"/>
    </row>
    <row r="2" spans="2:6" ht="15" customHeight="1">
      <c r="B2" s="361" t="s">
        <v>106</v>
      </c>
      <c s="361" t="s">
        <v>17</v>
      </c>
      <c s="361" t="s">
        <v>39</v>
      </c>
      <c s="361" t="s">
        <v>2923</v>
      </c>
      <c s="13"/>
    </row>
    <row r="3" spans="2:6" ht="15">
      <c r="B3" s="362"/>
      <c s="362"/>
      <c s="362"/>
      <c s="362"/>
      <c s="13"/>
    </row>
    <row r="4" spans="2:6" ht="15">
      <c r="B4" s="21">
        <v>1</v>
      </c>
      <c s="21">
        <v>2</v>
      </c>
      <c s="21" t="s">
        <v>12</v>
      </c>
      <c s="21">
        <v>4</v>
      </c>
      <c s="13"/>
    </row>
    <row r="5" spans="2:6" ht="30">
      <c r="B5" s="117" t="s">
        <v>2924</v>
      </c>
      <c s="132">
        <v>1201</v>
      </c>
      <c s="121">
        <f>D6+D7+D20+D23</f>
        <v>0</v>
      </c>
      <c s="121">
        <f>E6+E7+E20+E23</f>
        <v>0</v>
      </c>
      <c s="13"/>
    </row>
    <row r="6" spans="2:6" ht="30">
      <c r="B6" s="32" t="s">
        <v>907</v>
      </c>
      <c s="132">
        <v>1202</v>
      </c>
      <c s="128"/>
      <c s="128"/>
      <c s="13"/>
    </row>
    <row r="7" spans="2:6" ht="30">
      <c r="B7" s="147" t="s">
        <v>2925</v>
      </c>
      <c s="132">
        <v>1203</v>
      </c>
      <c s="121">
        <f>SUM(D8:D19)</f>
        <v>0</v>
      </c>
      <c s="121">
        <f>SUM(E8:E19)</f>
        <v>0</v>
      </c>
      <c s="13"/>
    </row>
    <row r="8" spans="2:6" ht="30">
      <c r="B8" s="33" t="s">
        <v>766</v>
      </c>
      <c s="132">
        <v>1204</v>
      </c>
      <c s="128"/>
      <c s="128"/>
      <c s="13"/>
    </row>
    <row r="9" spans="2:6" ht="15">
      <c r="B9" s="33" t="s">
        <v>44</v>
      </c>
      <c s="132">
        <v>1205</v>
      </c>
      <c s="128"/>
      <c s="128"/>
      <c s="13"/>
    </row>
    <row r="10" spans="2:6" ht="15">
      <c r="B10" s="33" t="s">
        <v>45</v>
      </c>
      <c s="132">
        <v>1206</v>
      </c>
      <c s="128"/>
      <c s="128"/>
      <c s="13"/>
    </row>
    <row r="11" spans="2:6" ht="15">
      <c r="B11" s="33" t="s">
        <v>46</v>
      </c>
      <c s="132">
        <v>1207</v>
      </c>
      <c s="128"/>
      <c s="128"/>
      <c s="13"/>
    </row>
    <row r="12" spans="2:6" ht="15">
      <c r="B12" s="33" t="s">
        <v>47</v>
      </c>
      <c s="132">
        <v>1208</v>
      </c>
      <c s="128"/>
      <c s="128"/>
      <c s="13"/>
    </row>
    <row r="13" spans="2:6" ht="15">
      <c r="B13" s="33" t="s">
        <v>48</v>
      </c>
      <c s="132">
        <v>1209</v>
      </c>
      <c s="128"/>
      <c s="128"/>
      <c s="13"/>
    </row>
    <row r="14" spans="2:6" ht="15">
      <c r="B14" s="33" t="s">
        <v>49</v>
      </c>
      <c s="132">
        <v>1210</v>
      </c>
      <c s="128"/>
      <c s="128"/>
      <c s="13"/>
    </row>
    <row r="15" spans="2:6" ht="15">
      <c r="B15" s="33" t="s">
        <v>50</v>
      </c>
      <c s="132">
        <v>1211</v>
      </c>
      <c s="128"/>
      <c s="128"/>
      <c s="13"/>
    </row>
    <row r="16" spans="2:6" ht="15">
      <c r="B16" s="33" t="s">
        <v>51</v>
      </c>
      <c s="132">
        <v>1212</v>
      </c>
      <c s="128"/>
      <c s="128"/>
      <c s="13"/>
    </row>
    <row r="17" spans="2:6" ht="15">
      <c r="B17" s="33" t="s">
        <v>906</v>
      </c>
      <c s="132">
        <v>1213</v>
      </c>
      <c s="128"/>
      <c s="128"/>
      <c s="13"/>
    </row>
    <row r="18" spans="2:6" ht="15">
      <c r="B18" s="33" t="s">
        <v>52</v>
      </c>
      <c s="132">
        <v>1214</v>
      </c>
      <c s="128"/>
      <c s="128"/>
      <c s="13"/>
    </row>
    <row r="19" spans="2:6" ht="15">
      <c r="B19" s="33" t="s">
        <v>53</v>
      </c>
      <c s="132">
        <v>1215</v>
      </c>
      <c s="128"/>
      <c s="128"/>
      <c s="13"/>
    </row>
    <row r="20" spans="2:6" ht="17.25" customHeight="1">
      <c r="B20" s="147" t="s">
        <v>908</v>
      </c>
      <c s="132">
        <v>1216</v>
      </c>
      <c s="128"/>
      <c s="128"/>
      <c s="13"/>
    </row>
    <row r="21" spans="2:6" ht="30">
      <c r="B21" s="33" t="s">
        <v>909</v>
      </c>
      <c s="132">
        <v>1217</v>
      </c>
      <c s="128"/>
      <c s="128"/>
      <c s="13"/>
    </row>
    <row r="22" spans="2:6" ht="15">
      <c r="B22" s="33" t="s">
        <v>767</v>
      </c>
      <c s="132">
        <v>1218</v>
      </c>
      <c s="128"/>
      <c s="128"/>
      <c s="13"/>
    </row>
    <row r="23" spans="2:6" ht="15">
      <c r="B23" s="148" t="s">
        <v>915</v>
      </c>
      <c s="132">
        <v>1219</v>
      </c>
      <c s="128"/>
      <c s="128"/>
      <c s="13"/>
    </row>
    <row r="24" spans="2:6" ht="15">
      <c r="B24" s="22" t="s">
        <v>921</v>
      </c>
      <c s="132">
        <v>1220</v>
      </c>
      <c s="128"/>
      <c s="128"/>
      <c s="13"/>
    </row>
    <row r="25" spans="2:6" ht="30">
      <c r="B25" s="22" t="s">
        <v>922</v>
      </c>
      <c s="132">
        <v>1221</v>
      </c>
      <c s="128"/>
      <c s="128"/>
      <c s="13"/>
    </row>
  </sheetData>
  <sheetProtection password="CF7A" sheet="1" objects="1" scenarios="1" formatColumns="0" formatRows="0" autoFilter="0"/>
  <mergeCells count="5">
    <mergeCell ref="B1:E1"/>
    <mergeCell ref="B2:B3"/>
    <mergeCell ref="C2:C3"/>
    <mergeCell ref="D2:D3"/>
    <mergeCell ref="E2:E3"/>
  </mergeCells>
  <dataValidations count="1">
    <dataValidation type="whole" operator="greaterThanOrEqual" allowBlank="1" showInputMessage="1" showErrorMessage="1" error="Возможен ввод только целых чисел." sqref="D6:E25">
      <formula1>0</formula1>
    </dataValidation>
  </dataValidations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scale="88" r:id="rId1"/>
  <headerFooter alignWithMargins="0"/>
  <ignoredErrors>
    <ignoredError sqref="D4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5">
    <pageSetUpPr fitToPage="1"/>
  </sheetPr>
  <dimension ref="A1:Y8"/>
  <sheetViews>
    <sheetView workbookViewId="0" topLeftCell="H1">
      <selection pane="topLeft" activeCell="Z5" sqref="Z5"/>
    </sheetView>
  </sheetViews>
  <sheetFormatPr defaultRowHeight="12.75"/>
  <cols>
    <col min="1" max="1" width="9.14285714285714" style="146"/>
    <col min="2" max="2" width="22" style="146" bestFit="1" customWidth="1"/>
    <col min="3" max="3" width="6.85714285714286" style="146" customWidth="1"/>
    <col min="4" max="4" width="11.1428571428571" style="146" customWidth="1"/>
    <col min="5" max="5" width="10.7142857142857" style="146" customWidth="1"/>
    <col min="6" max="6" width="13" style="146" customWidth="1"/>
    <col min="7" max="7" width="12.2857142857143" style="146" customWidth="1"/>
    <col min="8" max="8" width="12.5714285714286" style="146" customWidth="1"/>
    <col min="9" max="9" width="8.85714285714286" style="146" customWidth="1"/>
    <col min="10" max="10" width="11.2857142857143" style="146" customWidth="1"/>
    <col min="11" max="11" width="7.14285714285714" style="146" customWidth="1"/>
    <col min="12" max="12" width="11.7142857142857" style="146" customWidth="1"/>
    <col min="13" max="13" width="12.2857142857143" style="146" customWidth="1"/>
    <col min="14" max="14" width="11" style="146" customWidth="1"/>
    <col min="15" max="15" width="11.2857142857143" style="146" customWidth="1"/>
    <col min="16" max="16" width="11.8571428571429" style="146" customWidth="1"/>
    <col min="17" max="18" width="9.14285714285714" style="146"/>
    <col min="19" max="19" width="11.1428571428571" style="146" customWidth="1"/>
    <col min="20" max="22" width="10" style="146" customWidth="1"/>
    <col min="23" max="24" width="9.85714285714286" style="146" customWidth="1"/>
    <col min="25" max="25" width="12.2857142857143" style="146" customWidth="1"/>
    <col min="26" max="16384" width="9.14285714285714" style="146"/>
  </cols>
  <sheetData>
    <row r="1" spans="1:25" ht="72" customHeight="1">
      <c r="A1" s="250">
        <f>'Раздел 1'!D4</f>
        <v>5</v>
      </c>
      <c s="354" t="s">
        <v>2865</v>
      </c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</row>
    <row r="2" spans="2:25" ht="12.75" customHeight="1">
      <c r="B2" s="380" t="s">
        <v>109</v>
      </c>
      <c s="380" t="s">
        <v>96</v>
      </c>
      <c s="378" t="s">
        <v>3599</v>
      </c>
      <c s="378" t="s">
        <v>972</v>
      </c>
      <c s="378" t="s">
        <v>973</v>
      </c>
      <c s="378" t="s">
        <v>974</v>
      </c>
      <c s="378" t="s">
        <v>975</v>
      </c>
      <c s="378" t="s">
        <v>976</v>
      </c>
      <c s="378" t="s">
        <v>977</v>
      </c>
      <c s="378" t="s">
        <v>978</v>
      </c>
      <c s="378" t="s">
        <v>979</v>
      </c>
      <c s="378" t="s">
        <v>980</v>
      </c>
      <c s="378" t="s">
        <v>981</v>
      </c>
      <c s="378" t="s">
        <v>982</v>
      </c>
      <c s="378" t="s">
        <v>983</v>
      </c>
      <c s="379" t="s">
        <v>2866</v>
      </c>
      <c s="379"/>
      <c s="379"/>
      <c s="379"/>
      <c s="379"/>
      <c s="379"/>
      <c s="379"/>
      <c s="379"/>
      <c s="378" t="s">
        <v>2867</v>
      </c>
    </row>
    <row r="3" spans="2:25" ht="96" customHeight="1">
      <c r="B3" s="380"/>
      <c s="380"/>
      <c s="378"/>
      <c s="378"/>
      <c s="378"/>
      <c s="378"/>
      <c s="378"/>
      <c s="378"/>
      <c s="378"/>
      <c s="378"/>
      <c s="378"/>
      <c s="378"/>
      <c s="378"/>
      <c s="378"/>
      <c s="378"/>
      <c s="151" t="s">
        <v>984</v>
      </c>
      <c s="151" t="s">
        <v>985</v>
      </c>
      <c s="151" t="s">
        <v>986</v>
      </c>
      <c s="151" t="s">
        <v>987</v>
      </c>
      <c s="151" t="s">
        <v>988</v>
      </c>
      <c s="151" t="s">
        <v>989</v>
      </c>
      <c s="151" t="s">
        <v>990</v>
      </c>
      <c s="151" t="s">
        <v>991</v>
      </c>
      <c s="378"/>
    </row>
    <row r="4" spans="2:25" ht="15">
      <c r="B4" s="152">
        <v>1</v>
      </c>
      <c s="152">
        <v>2</v>
      </c>
      <c s="152">
        <v>3</v>
      </c>
      <c s="152">
        <v>4</v>
      </c>
      <c s="152">
        <v>5</v>
      </c>
      <c s="152">
        <v>6</v>
      </c>
      <c s="152">
        <v>7</v>
      </c>
      <c s="152">
        <v>8</v>
      </c>
      <c s="152">
        <v>9</v>
      </c>
      <c s="152">
        <v>10</v>
      </c>
      <c s="152">
        <v>11</v>
      </c>
      <c s="152">
        <v>12</v>
      </c>
      <c s="152">
        <v>13</v>
      </c>
      <c s="152">
        <v>14</v>
      </c>
      <c s="152">
        <v>15</v>
      </c>
      <c s="152">
        <v>16</v>
      </c>
      <c s="152">
        <v>17</v>
      </c>
      <c s="152">
        <v>18</v>
      </c>
      <c s="152">
        <v>19</v>
      </c>
      <c s="152">
        <v>20</v>
      </c>
      <c s="152">
        <v>21</v>
      </c>
      <c s="152">
        <v>22</v>
      </c>
      <c s="260">
        <v>23</v>
      </c>
      <c s="152">
        <v>24</v>
      </c>
    </row>
    <row r="5" spans="2:25" ht="15">
      <c r="B5" s="149" t="s">
        <v>992</v>
      </c>
      <c s="150">
        <v>1301</v>
      </c>
      <c s="309">
        <f>SUM(Q5:Y5)</f>
        <v>1</v>
      </c>
      <c s="310">
        <v>1</v>
      </c>
      <c s="310">
        <v>1</v>
      </c>
      <c s="310">
        <v>1</v>
      </c>
      <c s="310">
        <v>1</v>
      </c>
      <c s="310">
        <v>0</v>
      </c>
      <c s="310">
        <v>0</v>
      </c>
      <c s="310">
        <v>1</v>
      </c>
      <c s="310">
        <v>1</v>
      </c>
      <c s="310">
        <v>1</v>
      </c>
      <c s="310">
        <v>0</v>
      </c>
      <c s="310">
        <v>1</v>
      </c>
      <c s="310">
        <v>0</v>
      </c>
      <c s="310">
        <v>0</v>
      </c>
      <c s="310">
        <v>0</v>
      </c>
      <c s="310">
        <v>0</v>
      </c>
      <c s="310">
        <v>0</v>
      </c>
      <c s="310">
        <v>0</v>
      </c>
      <c s="310">
        <v>1</v>
      </c>
      <c s="310">
        <v>0</v>
      </c>
      <c s="310">
        <v>0</v>
      </c>
      <c s="310">
        <v>0</v>
      </c>
    </row>
    <row r="6" spans="2:25" ht="32.25" customHeight="1">
      <c r="B6" s="149" t="s">
        <v>993</v>
      </c>
      <c s="150">
        <v>1302</v>
      </c>
      <c s="309">
        <f>SUM(Q6:Y6)</f>
        <v>0</v>
      </c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</row>
    <row r="8" spans="2:2" ht="18.75">
      <c r="B8" s="254" t="s">
        <v>2815</v>
      </c>
    </row>
  </sheetData>
  <sheetProtection password="CF7A" sheet="1" objects="1" scenarios="1" formatColumns="0" formatRows="0" autoFilter="0"/>
  <mergeCells count="18">
    <mergeCell ref="Y2:Y3"/>
    <mergeCell ref="I2:I3"/>
    <mergeCell ref="B2:B3"/>
    <mergeCell ref="C2:C3"/>
    <mergeCell ref="E2:E3"/>
    <mergeCell ref="F2:F3"/>
    <mergeCell ref="G2:G3"/>
    <mergeCell ref="H2:H3"/>
    <mergeCell ref="B1:Y1"/>
    <mergeCell ref="O2:O3"/>
    <mergeCell ref="P2:P3"/>
    <mergeCell ref="D2:D3"/>
    <mergeCell ref="J2:J3"/>
    <mergeCell ref="K2:K3"/>
    <mergeCell ref="L2:L3"/>
    <mergeCell ref="M2:M3"/>
    <mergeCell ref="N2:N3"/>
    <mergeCell ref="Q2:X2"/>
  </mergeCells>
  <conditionalFormatting sqref="B8">
    <cfRule type="expression" priority="1" dxfId="33" stopIfTrue="1">
      <formula>AND($A$1&lt;&gt;5,$A$1&lt;&gt;"")</formula>
    </cfRule>
  </conditionalFormatting>
  <dataValidations count="1">
    <dataValidation type="whole" operator="greaterThanOrEqual" allowBlank="1" showInputMessage="1" showErrorMessage="1" promptTitle="    Выбор значений &quot;0&quot; или &quot;1&quot;" errorTitle="Ошибка ввода" error="Выберите значение из списка" sqref="D5:Y6">
      <formula1>0</formula1>
    </dataValidation>
  </dataValidations>
  <printOptions horizontalCentered="1"/>
  <pageMargins left="0.393700787401575" right="0.393700787401575" top="0.393700787401575" bottom="0.393700787401575" header="0" footer="0"/>
  <pageSetup blackAndWhite="1" horizontalDpi="300" verticalDpi="300" orientation="landscape" paperSize="9" scale="56" r:id="rId1"/>
  <headerFooter alignWithMargins="0"/>
  <ignoredErrors>
    <ignoredError sqref="D5:D6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29"/>
  <dimension ref="A1:N7"/>
  <sheetViews>
    <sheetView workbookViewId="0" topLeftCell="A1">
      <selection pane="topLeft" activeCell="F5" sqref="F5"/>
    </sheetView>
  </sheetViews>
  <sheetFormatPr defaultRowHeight="7.5" customHeight="1"/>
  <cols>
    <col min="1" max="1" width="9.14285714285714" style="145"/>
    <col min="2" max="2" width="20.4285714285714" style="145" customWidth="1"/>
    <col min="3" max="3" width="9.14285714285714" style="145"/>
    <col min="4" max="4" width="18.4285714285714" style="145" customWidth="1"/>
    <col min="5" max="5" width="11" style="145" customWidth="1"/>
    <col min="6" max="6" width="11.4285714285714" style="145" customWidth="1"/>
    <col min="7" max="7" width="11.5714285714286" style="145" customWidth="1"/>
    <col min="8" max="8" width="9.57142857142857" style="145" customWidth="1"/>
    <col min="9" max="9" width="13.1428571428571" style="145" customWidth="1"/>
    <col min="10" max="10" width="14.2857142857143" style="145" customWidth="1"/>
    <col min="11" max="11" width="14.8571428571429" style="145" customWidth="1"/>
    <col min="12" max="12" width="19.5714285714286" style="145" customWidth="1"/>
    <col min="13" max="13" width="9.14285714285714" style="145"/>
    <col min="14" max="14" width="17.4285714285714" style="145" customWidth="1"/>
    <col min="15" max="16384" width="9.14285714285714" style="145"/>
  </cols>
  <sheetData>
    <row r="1" spans="1:12" ht="97.5" customHeight="1">
      <c r="A1" s="251">
        <f>'Раздел 1'!D4</f>
        <v>5</v>
      </c>
      <c s="359" t="s">
        <v>2870</v>
      </c>
      <c s="360"/>
      <c s="360"/>
      <c s="360"/>
      <c s="360"/>
      <c s="360"/>
      <c s="360"/>
      <c s="360"/>
      <c s="360"/>
      <c s="360"/>
      <c s="360"/>
    </row>
    <row r="2" spans="2:14" ht="15">
      <c r="B2" s="380" t="s">
        <v>109</v>
      </c>
      <c s="380" t="s">
        <v>96</v>
      </c>
      <c s="382" t="s">
        <v>2871</v>
      </c>
      <c s="381" t="s">
        <v>2872</v>
      </c>
      <c s="381"/>
      <c s="381"/>
      <c s="381"/>
      <c s="381"/>
      <c s="381"/>
      <c s="381"/>
      <c s="381"/>
      <c r="N2" s="382" t="s">
        <v>2873</v>
      </c>
    </row>
    <row r="3" spans="2:14" ht="75.75" customHeight="1">
      <c r="B3" s="380"/>
      <c s="380"/>
      <c s="383"/>
      <c s="153" t="s">
        <v>994</v>
      </c>
      <c s="153" t="s">
        <v>995</v>
      </c>
      <c s="153" t="s">
        <v>996</v>
      </c>
      <c s="153" t="s">
        <v>997</v>
      </c>
      <c s="153" t="s">
        <v>998</v>
      </c>
      <c s="153" t="s">
        <v>999</v>
      </c>
      <c s="153" t="s">
        <v>1000</v>
      </c>
      <c s="153" t="s">
        <v>1001</v>
      </c>
      <c r="N3" s="383"/>
    </row>
    <row r="4" spans="2:14" ht="15">
      <c r="B4" s="152">
        <v>1</v>
      </c>
      <c s="152">
        <v>2</v>
      </c>
      <c s="260">
        <v>3</v>
      </c>
      <c s="152">
        <v>4</v>
      </c>
      <c s="152">
        <v>5</v>
      </c>
      <c s="152">
        <v>6</v>
      </c>
      <c s="152">
        <v>7</v>
      </c>
      <c s="152">
        <v>8</v>
      </c>
      <c s="152">
        <v>9</v>
      </c>
      <c s="152">
        <v>10</v>
      </c>
      <c s="152">
        <v>11</v>
      </c>
      <c r="N4" s="260"/>
    </row>
    <row r="5" spans="2:14" s="285" customFormat="1" ht="30">
      <c r="B5" s="149" t="s">
        <v>2875</v>
      </c>
      <c s="286">
        <v>1401</v>
      </c>
      <c s="309">
        <f>SUM(E5:L5)</f>
        <v>1</v>
      </c>
      <c s="283"/>
      <c s="283">
        <v>1</v>
      </c>
      <c s="283"/>
      <c s="283"/>
      <c s="283"/>
      <c s="283"/>
      <c s="283"/>
      <c s="283"/>
      <c r="N5" s="284">
        <f>'Раздел 13'!D5+'Раздел 13'!D6</f>
        <v>1</v>
      </c>
    </row>
    <row r="6" spans="2:12" ht="15">
      <c r="B6" s="144"/>
      <c s="144"/>
      <c s="144"/>
      <c s="144"/>
      <c s="144"/>
      <c s="144"/>
      <c s="144"/>
      <c s="144"/>
      <c s="144"/>
      <c s="144"/>
      <c s="144"/>
    </row>
    <row r="7" spans="2:12" ht="18.75">
      <c r="B7" s="254" t="s">
        <v>2815</v>
      </c>
      <c s="144"/>
      <c s="144"/>
      <c s="144"/>
      <c s="144"/>
      <c s="144"/>
      <c s="144"/>
      <c s="144"/>
      <c s="144"/>
      <c s="144"/>
      <c s="144"/>
    </row>
  </sheetData>
  <sheetProtection password="CF7A" sheet="1" objects="1" scenarios="1" formatColumns="0" formatRows="0" autoFilter="0"/>
  <mergeCells count="6">
    <mergeCell ref="B1:L1"/>
    <mergeCell ref="B2:B3"/>
    <mergeCell ref="C2:C3"/>
    <mergeCell ref="E2:L2"/>
    <mergeCell ref="D2:D3"/>
    <mergeCell ref="N2:N3"/>
  </mergeCells>
  <conditionalFormatting sqref="B7">
    <cfRule type="expression" priority="2" dxfId="33" stopIfTrue="1">
      <formula>AND($A$1&lt;&gt;5,$A$1&lt;&gt;"")</formula>
    </cfRule>
  </conditionalFormatting>
  <conditionalFormatting sqref="N5">
    <cfRule type="cellIs" priority="1" dxfId="29" operator="notEqual" stopIfTrue="1">
      <formula>$D5</formula>
    </cfRule>
  </conditionalFormatting>
  <pageMargins left="0.7" right="0.7" top="0.75" bottom="0.75" header="0.3" footer="0.3"/>
  <pageSetup orientation="portrait"/>
  <ignoredErrors>
    <ignoredError sqref="D5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13">
    <pageSetUpPr fitToPage="1"/>
  </sheetPr>
  <dimension ref="A1:D28"/>
  <sheetViews>
    <sheetView workbookViewId="0" topLeftCell="A11">
      <selection pane="topLeft" activeCell="D24" sqref="D24"/>
    </sheetView>
  </sheetViews>
  <sheetFormatPr defaultRowHeight="12.75"/>
  <cols>
    <col min="2" max="2" width="52.7142857142857" customWidth="1"/>
    <col min="3" max="3" width="9.85714285714286" bestFit="1" customWidth="1"/>
    <col min="4" max="4" width="20.1428571428571" customWidth="1"/>
  </cols>
  <sheetData>
    <row r="1" spans="1:4" ht="119.25" customHeight="1">
      <c r="A1" s="252">
        <f>'Раздел 1'!D4</f>
        <v>5</v>
      </c>
      <c s="384" t="s">
        <v>2880</v>
      </c>
      <c s="385"/>
      <c s="385"/>
    </row>
    <row r="2" spans="2:4" ht="60" customHeight="1">
      <c r="B2" s="21" t="s">
        <v>16</v>
      </c>
      <c s="21" t="s">
        <v>17</v>
      </c>
      <c s="21" t="s">
        <v>923</v>
      </c>
    </row>
    <row r="3" spans="2:4" ht="15">
      <c r="B3" s="21">
        <v>1</v>
      </c>
      <c s="21">
        <v>2</v>
      </c>
      <c s="21" t="s">
        <v>12</v>
      </c>
    </row>
    <row r="4" spans="2:4" ht="15">
      <c r="B4" s="90" t="s">
        <v>924</v>
      </c>
      <c s="132">
        <v>1501</v>
      </c>
      <c s="122">
        <v>1</v>
      </c>
    </row>
    <row r="5" spans="2:4" ht="15">
      <c r="B5" s="90" t="s">
        <v>925</v>
      </c>
      <c s="132">
        <v>1502</v>
      </c>
      <c s="122">
        <v>1</v>
      </c>
    </row>
    <row r="6" spans="2:4" ht="15">
      <c r="B6" s="90" t="s">
        <v>926</v>
      </c>
      <c s="132">
        <v>1503</v>
      </c>
      <c s="122">
        <v>1</v>
      </c>
    </row>
    <row r="7" spans="2:4" ht="15">
      <c r="B7" s="90" t="s">
        <v>927</v>
      </c>
      <c s="132">
        <v>1504</v>
      </c>
      <c s="122">
        <v>2</v>
      </c>
    </row>
    <row r="8" spans="2:4" ht="15">
      <c r="B8" s="90" t="s">
        <v>928</v>
      </c>
      <c s="132">
        <v>1505</v>
      </c>
      <c s="122">
        <v>1</v>
      </c>
    </row>
    <row r="9" spans="2:4" ht="15">
      <c r="B9" s="90" t="s">
        <v>929</v>
      </c>
      <c s="132">
        <v>1506</v>
      </c>
      <c s="122">
        <v>2</v>
      </c>
    </row>
    <row r="10" spans="2:4" ht="15">
      <c r="B10" s="90" t="s">
        <v>930</v>
      </c>
      <c s="132">
        <v>1507</v>
      </c>
      <c s="122">
        <v>2</v>
      </c>
    </row>
    <row r="11" spans="2:4" ht="15">
      <c r="B11" s="90" t="s">
        <v>931</v>
      </c>
      <c s="132">
        <v>1508</v>
      </c>
      <c s="122">
        <v>2</v>
      </c>
    </row>
    <row r="12" spans="2:4" ht="15">
      <c r="B12" s="90" t="s">
        <v>932</v>
      </c>
      <c s="132">
        <v>1509</v>
      </c>
      <c s="122">
        <v>1</v>
      </c>
    </row>
    <row r="13" spans="2:4" ht="15">
      <c r="B13" s="90" t="s">
        <v>933</v>
      </c>
      <c s="132">
        <v>1510</v>
      </c>
      <c s="122">
        <v>2</v>
      </c>
    </row>
    <row r="14" spans="2:4" ht="15">
      <c r="B14" s="90" t="s">
        <v>934</v>
      </c>
      <c s="132">
        <v>1511</v>
      </c>
      <c s="122">
        <v>1</v>
      </c>
    </row>
    <row r="15" spans="2:4" ht="15">
      <c r="B15" s="90" t="s">
        <v>935</v>
      </c>
      <c s="132">
        <v>1512</v>
      </c>
      <c s="122">
        <v>2</v>
      </c>
    </row>
    <row r="16" spans="2:4" ht="15">
      <c r="B16" s="90" t="s">
        <v>936</v>
      </c>
      <c s="132">
        <v>1513</v>
      </c>
      <c s="122">
        <v>2</v>
      </c>
    </row>
    <row r="17" spans="2:4" ht="15">
      <c r="B17" s="90" t="s">
        <v>937</v>
      </c>
      <c s="132">
        <v>1514</v>
      </c>
      <c s="122">
        <v>1</v>
      </c>
    </row>
    <row r="18" spans="2:4" ht="15">
      <c r="B18" s="90" t="s">
        <v>938</v>
      </c>
      <c s="132">
        <v>1515</v>
      </c>
      <c s="122">
        <v>2</v>
      </c>
    </row>
    <row r="19" spans="2:4" ht="15">
      <c r="B19" s="90" t="s">
        <v>939</v>
      </c>
      <c s="132">
        <v>1516</v>
      </c>
      <c s="122">
        <v>1</v>
      </c>
    </row>
    <row r="20" spans="2:4" ht="15">
      <c r="B20" s="90" t="s">
        <v>940</v>
      </c>
      <c s="132">
        <v>1517</v>
      </c>
      <c s="122">
        <v>1</v>
      </c>
    </row>
    <row r="21" spans="2:4" ht="15">
      <c r="B21" s="90" t="s">
        <v>941</v>
      </c>
      <c s="132">
        <v>1518</v>
      </c>
      <c s="122">
        <v>1</v>
      </c>
    </row>
    <row r="22" spans="2:4" ht="15">
      <c r="B22" s="90" t="s">
        <v>942</v>
      </c>
      <c s="132">
        <v>1519</v>
      </c>
      <c s="122">
        <v>2</v>
      </c>
    </row>
    <row r="23" spans="2:4" ht="15">
      <c r="B23" s="90" t="s">
        <v>943</v>
      </c>
      <c s="132">
        <v>1520</v>
      </c>
      <c s="122">
        <v>2</v>
      </c>
    </row>
    <row r="24" spans="2:4" ht="15">
      <c r="B24" s="90" t="s">
        <v>944</v>
      </c>
      <c s="132">
        <v>1521</v>
      </c>
      <c s="122">
        <v>2</v>
      </c>
    </row>
    <row r="26" spans="2:2" ht="18.75">
      <c r="B26" s="254" t="s">
        <v>2815</v>
      </c>
    </row>
    <row r="27" spans="2:2" ht="15.75">
      <c r="B27" s="95"/>
    </row>
    <row r="28" spans="2:2" ht="15.75">
      <c r="B28" s="95"/>
    </row>
  </sheetData>
  <sheetProtection password="CF7A" sheet="1" objects="1" scenarios="1" formatColumns="0" formatRows="0" autoFilter="0"/>
  <mergeCells count="1">
    <mergeCell ref="B1:D1"/>
  </mergeCells>
  <conditionalFormatting sqref="B26">
    <cfRule type="expression" priority="1" dxfId="1" stopIfTrue="1">
      <formula>AND($A$1&lt;&gt;5,$A$1&lt;&gt;"")</formula>
    </cfRule>
  </conditionalFormatting>
  <conditionalFormatting sqref="B27">
    <cfRule type="expression" priority="346" dxfId="1" stopIfTrue="1">
      <formula>'Раздел 15'!#REF!&lt;&gt;'Раздел 15'!#REF!</formula>
    </cfRule>
  </conditionalFormatting>
  <conditionalFormatting sqref="B28">
    <cfRule type="expression" priority="347" dxfId="1" stopIfTrue="1">
      <formula>'Раздел 15'!#REF!&lt;&gt;'Раздел 15'!#REF!</formula>
    </cfRule>
  </conditionalFormatting>
  <dataValidations count="1">
    <dataValidation type="list" operator="greaterThanOrEqual" allowBlank="1" showInputMessage="1" showErrorMessage="1" prompt="1- да_x000a_2 - нет" error="Возможен ввод только целых чисел." sqref="D4:D24">
      <formula1>"1,2"</formula1>
    </dataValidation>
  </dataValidations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scale="95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37">
    <pageSetUpPr fitToPage="1"/>
  </sheetPr>
  <dimension ref="A1:J10"/>
  <sheetViews>
    <sheetView workbookViewId="0" topLeftCell="A1">
      <selection pane="topLeft" activeCell="H8" sqref="H8"/>
    </sheetView>
  </sheetViews>
  <sheetFormatPr defaultRowHeight="12.75"/>
  <cols>
    <col min="2" max="2" width="43.8571428571429" customWidth="1"/>
    <col min="3" max="3" width="7.57142857142857" customWidth="1"/>
    <col min="4" max="5" width="15.2857142857143" customWidth="1"/>
    <col min="6" max="6" width="14.5714285714286" customWidth="1"/>
    <col min="7" max="7" width="13.4285714285714" customWidth="1"/>
    <col min="8" max="8" width="14.5714285714286" customWidth="1"/>
    <col min="9" max="9" width="13.4285714285714" customWidth="1"/>
    <col min="10" max="10" width="13.4285714285714" hidden="1" customWidth="1"/>
  </cols>
  <sheetData>
    <row r="1" spans="1:10" ht="93" customHeight="1">
      <c r="A1" s="252">
        <f>'Раздел 1'!D4</f>
        <v>5</v>
      </c>
      <c s="354" t="s">
        <v>2881</v>
      </c>
      <c s="355"/>
      <c s="356"/>
      <c s="356"/>
      <c s="356"/>
      <c s="356"/>
      <c s="356"/>
      <c s="386"/>
      <c s="13"/>
    </row>
    <row r="2" spans="2:10" ht="15" customHeight="1">
      <c r="B2" s="361" t="s">
        <v>106</v>
      </c>
      <c s="361" t="s">
        <v>17</v>
      </c>
      <c s="361" t="s">
        <v>949</v>
      </c>
      <c s="361" t="s">
        <v>950</v>
      </c>
      <c s="363" t="s">
        <v>951</v>
      </c>
      <c s="364"/>
      <c s="364"/>
      <c s="365"/>
      <c s="13"/>
    </row>
    <row r="3" spans="2:10" ht="91.5" customHeight="1">
      <c r="B3" s="362"/>
      <c s="362"/>
      <c s="362"/>
      <c s="362"/>
      <c s="21" t="s">
        <v>945</v>
      </c>
      <c s="21" t="s">
        <v>946</v>
      </c>
      <c s="21" t="s">
        <v>947</v>
      </c>
      <c s="21" t="s">
        <v>948</v>
      </c>
      <c s="13"/>
    </row>
    <row r="4" spans="2:10" ht="15">
      <c r="B4" s="21">
        <v>1</v>
      </c>
      <c s="21">
        <v>2</v>
      </c>
      <c s="21" t="s">
        <v>12</v>
      </c>
      <c s="21">
        <v>4</v>
      </c>
      <c s="21">
        <v>5</v>
      </c>
      <c s="21">
        <v>6</v>
      </c>
      <c s="21">
        <v>7</v>
      </c>
      <c s="21">
        <v>8</v>
      </c>
      <c s="13"/>
    </row>
    <row r="5" spans="2:10" ht="15">
      <c r="B5" s="22" t="s">
        <v>952</v>
      </c>
      <c s="292">
        <v>1601</v>
      </c>
      <c s="258">
        <f>SUM(F5:I5)</f>
        <v>968</v>
      </c>
      <c s="255"/>
      <c s="255"/>
      <c s="255">
        <v>968</v>
      </c>
      <c s="255"/>
      <c s="255"/>
      <c s="13"/>
    </row>
    <row r="6" spans="2:10" ht="45">
      <c r="B6" s="32" t="s">
        <v>2882</v>
      </c>
      <c s="292">
        <v>1602</v>
      </c>
      <c s="258">
        <f>SUM(F6:I6)</f>
        <v>266</v>
      </c>
      <c s="255"/>
      <c s="255"/>
      <c s="255">
        <v>266</v>
      </c>
      <c s="255"/>
      <c s="255"/>
      <c s="13"/>
    </row>
    <row r="7" spans="2:10" ht="15">
      <c r="B7" s="22" t="s">
        <v>953</v>
      </c>
      <c s="292">
        <v>1603</v>
      </c>
      <c s="258">
        <f>SUM(F7:I7)</f>
        <v>4890</v>
      </c>
      <c s="256"/>
      <c s="255"/>
      <c s="255"/>
      <c s="255"/>
      <c s="255">
        <v>4890</v>
      </c>
      <c s="13"/>
    </row>
    <row r="8" spans="2:10" ht="30">
      <c r="B8" s="32" t="s">
        <v>954</v>
      </c>
      <c s="292">
        <v>1604</v>
      </c>
      <c s="258">
        <f>SUM(F8:I8)</f>
        <v>2304</v>
      </c>
      <c s="256"/>
      <c s="255"/>
      <c s="255"/>
      <c s="255"/>
      <c s="255">
        <v>2304</v>
      </c>
      <c s="13"/>
    </row>
    <row r="10" spans="2:2" ht="18.75">
      <c r="B10" s="254" t="s">
        <v>2815</v>
      </c>
    </row>
  </sheetData>
  <sheetProtection password="CF7A" sheet="1" objects="1" scenarios="1" formatColumns="0" formatRows="0" autoFilter="0"/>
  <mergeCells count="6">
    <mergeCell ref="E2:E3"/>
    <mergeCell ref="B1:I1"/>
    <mergeCell ref="B2:B3"/>
    <mergeCell ref="C2:C3"/>
    <mergeCell ref="D2:D3"/>
    <mergeCell ref="F2:I2"/>
  </mergeCells>
  <conditionalFormatting sqref="B10">
    <cfRule type="expression" priority="1" dxfId="33" stopIfTrue="1">
      <formula>AND($A$1&lt;&gt;5,$A$1&lt;&gt;"")</formula>
    </cfRule>
  </conditionalFormatting>
  <dataValidations count="1">
    <dataValidation type="custom" allowBlank="1" showInputMessage="1" showErrorMessage="1" error="Показатель заносится с одним десятичным знаком" sqref="E5:I8">
      <formula1>IF(AND(ROUND(E5,1)=E5,E5&gt;=0),TRUE,FALSE)</formula1>
    </dataValidation>
  </dataValidations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scale="95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33">
    <pageSetUpPr fitToPage="1"/>
  </sheetPr>
  <dimension ref="A1:E13"/>
  <sheetViews>
    <sheetView workbookViewId="0" topLeftCell="A7">
      <selection pane="topLeft" activeCell="D11" sqref="D11"/>
    </sheetView>
  </sheetViews>
  <sheetFormatPr defaultRowHeight="12.75"/>
  <cols>
    <col min="2" max="2" width="43.8571428571429" customWidth="1"/>
    <col min="3" max="3" width="11.7142857142857" customWidth="1"/>
    <col min="4" max="4" width="18.2857142857143" customWidth="1"/>
    <col min="5" max="5" width="10.2857142857143" customWidth="1"/>
  </cols>
  <sheetData>
    <row r="1" spans="1:5" ht="138" customHeight="1">
      <c r="A1" s="136">
        <f>'Раздел 1'!D4</f>
        <v>5</v>
      </c>
      <c s="352" t="s">
        <v>2885</v>
      </c>
      <c s="353"/>
      <c s="352"/>
      <c s="13"/>
    </row>
    <row r="2" spans="2:5" ht="18.75" customHeight="1">
      <c r="B2" s="21" t="s">
        <v>95</v>
      </c>
      <c s="21" t="s">
        <v>17</v>
      </c>
      <c s="21" t="s">
        <v>955</v>
      </c>
      <c s="13"/>
    </row>
    <row r="3" spans="2:5" ht="15">
      <c r="B3" s="21">
        <v>1</v>
      </c>
      <c s="21">
        <v>2</v>
      </c>
      <c s="21" t="s">
        <v>12</v>
      </c>
      <c s="13"/>
    </row>
    <row r="4" spans="2:5" ht="30">
      <c r="B4" s="22" t="s">
        <v>956</v>
      </c>
      <c s="132">
        <v>1701</v>
      </c>
      <c s="122">
        <v>2</v>
      </c>
      <c s="13"/>
    </row>
    <row r="5" spans="2:5" ht="15">
      <c r="B5" s="90" t="s">
        <v>769</v>
      </c>
      <c s="132">
        <v>1702</v>
      </c>
      <c s="122">
        <v>2</v>
      </c>
      <c s="13"/>
    </row>
    <row r="6" spans="2:5" ht="15">
      <c r="B6" s="90" t="s">
        <v>770</v>
      </c>
      <c s="132">
        <v>1703</v>
      </c>
      <c s="122">
        <v>2</v>
      </c>
      <c s="13"/>
    </row>
    <row r="7" spans="2:5" ht="15">
      <c r="B7" s="90" t="s">
        <v>771</v>
      </c>
      <c s="132">
        <v>1704</v>
      </c>
      <c s="122">
        <v>2</v>
      </c>
      <c s="13"/>
    </row>
    <row r="8" spans="2:5" ht="15">
      <c r="B8" s="90" t="s">
        <v>772</v>
      </c>
      <c s="132">
        <v>1705</v>
      </c>
      <c s="122">
        <v>2</v>
      </c>
      <c s="13"/>
    </row>
    <row r="9" spans="2:5" ht="30">
      <c r="B9" s="90" t="s">
        <v>773</v>
      </c>
      <c s="132">
        <v>1706</v>
      </c>
      <c s="122">
        <v>2</v>
      </c>
      <c s="13"/>
    </row>
    <row r="10" spans="2:5" ht="30">
      <c r="B10" s="90" t="s">
        <v>774</v>
      </c>
      <c s="132">
        <v>1707</v>
      </c>
      <c s="122">
        <v>2</v>
      </c>
      <c s="13"/>
    </row>
    <row r="11" spans="2:5" ht="30">
      <c r="B11" s="90" t="s">
        <v>957</v>
      </c>
      <c s="132">
        <v>1708</v>
      </c>
      <c s="122">
        <v>2</v>
      </c>
      <c s="13"/>
    </row>
    <row r="13" spans="2:2" ht="18.75">
      <c r="B13" s="254" t="s">
        <v>2815</v>
      </c>
    </row>
  </sheetData>
  <sheetProtection password="CF7A" sheet="1" objects="1" scenarios="1" formatColumns="0" formatRows="0" autoFilter="0"/>
  <mergeCells count="1">
    <mergeCell ref="B1:D1"/>
  </mergeCells>
  <conditionalFormatting sqref="B13">
    <cfRule type="expression" priority="1" dxfId="1" stopIfTrue="1">
      <formula>AND($A$1&lt;&gt;5,$A$1&lt;&gt;"")</formula>
    </cfRule>
  </conditionalFormatting>
  <dataValidations count="1">
    <dataValidation type="list" operator="greaterThanOrEqual" allowBlank="1" showInputMessage="1" showErrorMessage="1" prompt="1 - да_x000a_2 - нет" error="Возможен ввод только целых чисел." sqref="D4:D11">
      <formula1>"1,2"</formula1>
    </dataValidation>
  </dataValidations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scale="95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15">
    <pageSetUpPr fitToPage="1"/>
  </sheetPr>
  <dimension ref="A1:E17"/>
  <sheetViews>
    <sheetView workbookViewId="0" topLeftCell="A4">
      <selection pane="topLeft" activeCell="D14" sqref="D14"/>
    </sheetView>
  </sheetViews>
  <sheetFormatPr defaultRowHeight="12.75"/>
  <cols>
    <col min="2" max="2" width="49.8571428571429" customWidth="1"/>
    <col min="3" max="3" width="11.7142857142857" customWidth="1"/>
    <col min="4" max="4" width="12.1428571428571" customWidth="1"/>
    <col min="5" max="5" width="17.4285714285714" customWidth="1"/>
  </cols>
  <sheetData>
    <row r="1" spans="1:5" ht="126" customHeight="1">
      <c r="A1" s="136">
        <f>'Раздел 1'!D4</f>
        <v>5</v>
      </c>
      <c s="384" t="s">
        <v>2886</v>
      </c>
      <c s="385"/>
      <c s="385"/>
      <c s="385"/>
    </row>
    <row r="2" spans="2:5" ht="60">
      <c r="B2" s="21" t="s">
        <v>106</v>
      </c>
      <c s="21" t="s">
        <v>17</v>
      </c>
      <c s="21" t="s">
        <v>68</v>
      </c>
      <c s="21" t="s">
        <v>775</v>
      </c>
    </row>
    <row r="3" spans="2:5" ht="15">
      <c r="B3" s="21">
        <v>1</v>
      </c>
      <c s="21">
        <v>2</v>
      </c>
      <c s="21" t="s">
        <v>12</v>
      </c>
      <c s="21">
        <v>4</v>
      </c>
    </row>
    <row r="4" spans="2:5" ht="15">
      <c r="B4" s="22" t="s">
        <v>958</v>
      </c>
      <c s="132">
        <v>1801</v>
      </c>
      <c s="122">
        <v>5</v>
      </c>
      <c s="122">
        <v>2</v>
      </c>
    </row>
    <row r="5" spans="2:5" ht="45">
      <c r="B5" s="32" t="s">
        <v>776</v>
      </c>
      <c s="132">
        <v>1802</v>
      </c>
      <c s="122">
        <v>4</v>
      </c>
      <c s="122">
        <v>2</v>
      </c>
    </row>
    <row r="6" spans="2:5" ht="15">
      <c r="B6" s="32" t="s">
        <v>777</v>
      </c>
      <c s="132">
        <v>1803</v>
      </c>
      <c s="122">
        <v>0</v>
      </c>
      <c s="122">
        <v>0</v>
      </c>
    </row>
    <row r="7" spans="2:5" ht="15">
      <c r="B7" s="32" t="s">
        <v>778</v>
      </c>
      <c s="132">
        <v>1804</v>
      </c>
      <c s="122">
        <v>5</v>
      </c>
      <c s="122">
        <v>2</v>
      </c>
    </row>
    <row r="8" spans="2:5" ht="15">
      <c r="B8" s="22" t="s">
        <v>779</v>
      </c>
      <c s="132">
        <v>1805</v>
      </c>
      <c s="122">
        <v>1</v>
      </c>
      <c s="133"/>
    </row>
    <row r="9" spans="2:5" ht="15">
      <c r="B9" s="22" t="s">
        <v>780</v>
      </c>
      <c s="132">
        <v>1806</v>
      </c>
      <c s="122">
        <v>0</v>
      </c>
      <c s="133"/>
    </row>
    <row r="10" spans="2:5" ht="15">
      <c r="B10" s="22" t="s">
        <v>781</v>
      </c>
      <c s="132">
        <v>1807</v>
      </c>
      <c s="122">
        <v>0</v>
      </c>
      <c s="133"/>
    </row>
    <row r="11" spans="2:5" ht="15">
      <c r="B11" s="22" t="s">
        <v>782</v>
      </c>
      <c s="132">
        <v>1808</v>
      </c>
      <c s="122">
        <v>0</v>
      </c>
      <c s="133"/>
    </row>
    <row r="12" spans="2:5" ht="45">
      <c r="B12" s="22" t="s">
        <v>783</v>
      </c>
      <c s="132">
        <v>1809</v>
      </c>
      <c s="122">
        <v>3</v>
      </c>
      <c s="133"/>
    </row>
    <row r="13" spans="2:5" ht="30" customHeight="1">
      <c r="B13" s="22" t="s">
        <v>959</v>
      </c>
      <c s="132">
        <v>1810</v>
      </c>
      <c s="122">
        <v>1</v>
      </c>
      <c s="133"/>
    </row>
    <row r="14" spans="2:5" ht="45">
      <c r="B14" s="32" t="s">
        <v>2926</v>
      </c>
      <c s="132">
        <v>1811</v>
      </c>
      <c s="122">
        <v>1</v>
      </c>
      <c s="133"/>
    </row>
    <row r="17" spans="2:2" ht="18.75">
      <c r="B17" s="254" t="s">
        <v>2815</v>
      </c>
    </row>
  </sheetData>
  <sheetProtection password="CF7A" sheet="1" objects="1" scenarios="1" formatColumns="0" formatRows="0" autoFilter="0"/>
  <mergeCells count="1">
    <mergeCell ref="B1:E1"/>
  </mergeCells>
  <conditionalFormatting sqref="B17">
    <cfRule type="expression" priority="1" dxfId="1" stopIfTrue="1">
      <formula>AND($A$1&lt;&gt;5,$A$1&lt;&gt;"")</formula>
    </cfRule>
  </conditionalFormatting>
  <dataValidations count="3">
    <dataValidation type="list" allowBlank="1" showInputMessage="1" showErrorMessage="1" prompt="1 - да_x000a_2 - нет" sqref="D14">
      <formula1>"1,2"</formula1>
    </dataValidation>
    <dataValidation type="list" allowBlank="1" showInputMessage="1" showErrorMessage="1" prompt="1 - да_x000a_2 - нет" sqref="D13">
      <formula1>"1,2"</formula1>
    </dataValidation>
    <dataValidation type="whole" operator="greaterThanOrEqual" allowBlank="1" showInputMessage="1" showErrorMessage="1" error="Возможен ввод только целых чисел." sqref="D4:D12 E4:E7">
      <formula1>0</formula1>
    </dataValidation>
  </dataValidations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scale="95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38">
    <pageSetUpPr fitToPage="1"/>
  </sheetPr>
  <dimension ref="A1:E17"/>
  <sheetViews>
    <sheetView workbookViewId="0" topLeftCell="A1">
      <selection pane="topLeft" activeCell="I14" sqref="I14"/>
    </sheetView>
  </sheetViews>
  <sheetFormatPr defaultRowHeight="12.75"/>
  <cols>
    <col min="2" max="2" width="53.8571428571429" customWidth="1"/>
    <col min="3" max="3" width="10.1428571428571" customWidth="1"/>
    <col min="4" max="4" width="14.1428571428571" customWidth="1"/>
    <col min="5" max="5" width="17.4285714285714" customWidth="1"/>
  </cols>
  <sheetData>
    <row r="1" spans="1:5" ht="111" customHeight="1">
      <c r="A1" s="136">
        <f>'Раздел 1'!D4</f>
        <v>5</v>
      </c>
      <c s="384" t="s">
        <v>2887</v>
      </c>
      <c s="385"/>
      <c s="385"/>
      <c s="385"/>
    </row>
    <row r="2" spans="2:5" ht="60">
      <c r="B2" s="21" t="s">
        <v>106</v>
      </c>
      <c s="21" t="s">
        <v>17</v>
      </c>
      <c s="21" t="s">
        <v>68</v>
      </c>
      <c s="21" t="s">
        <v>2890</v>
      </c>
    </row>
    <row r="3" spans="2:5" ht="15">
      <c r="B3" s="21">
        <v>1</v>
      </c>
      <c s="21">
        <v>2</v>
      </c>
      <c s="21" t="s">
        <v>12</v>
      </c>
      <c s="21">
        <v>4</v>
      </c>
    </row>
    <row r="4" spans="2:5" ht="30">
      <c r="B4" s="22" t="s">
        <v>2888</v>
      </c>
      <c s="132">
        <v>1901</v>
      </c>
      <c s="105">
        <f>D5+D9+D10+D11+D12</f>
        <v>11393.4</v>
      </c>
      <c s="105">
        <f>E5+E9+E10+E11+E12</f>
        <v>10444.299999999999</v>
      </c>
    </row>
    <row r="5" spans="2:5" ht="45">
      <c r="B5" s="32" t="s">
        <v>2889</v>
      </c>
      <c s="132">
        <v>1902</v>
      </c>
      <c s="105">
        <f>D6+D7+D8</f>
        <v>10444.299999999999</v>
      </c>
      <c s="105">
        <f>E6+E7+E8</f>
        <v>10444.299999999999</v>
      </c>
    </row>
    <row r="6" spans="2:5" ht="30">
      <c r="B6" s="33" t="s">
        <v>1002</v>
      </c>
      <c s="132">
        <v>1903</v>
      </c>
      <c s="130"/>
      <c s="130"/>
    </row>
    <row r="7" spans="2:5" ht="15">
      <c r="B7" s="33" t="s">
        <v>1003</v>
      </c>
      <c s="132">
        <v>1904</v>
      </c>
      <c s="130">
        <v>7284.8999999999996</v>
      </c>
      <c s="130">
        <v>7284.8999999999996</v>
      </c>
    </row>
    <row r="8" spans="2:5" ht="15">
      <c r="B8" s="33" t="s">
        <v>1004</v>
      </c>
      <c s="132">
        <v>1905</v>
      </c>
      <c s="130">
        <v>3159.4000000000001</v>
      </c>
      <c s="130">
        <v>3159.4000000000001</v>
      </c>
    </row>
    <row r="9" spans="2:5" ht="15">
      <c r="B9" s="32" t="s">
        <v>1005</v>
      </c>
      <c s="132">
        <v>1906</v>
      </c>
      <c s="130"/>
      <c s="130"/>
    </row>
    <row r="10" spans="2:5" ht="15">
      <c r="B10" s="32" t="s">
        <v>1006</v>
      </c>
      <c s="132">
        <v>1907</v>
      </c>
      <c s="130">
        <v>949.10000000000002</v>
      </c>
      <c s="130"/>
    </row>
    <row r="11" spans="2:5" ht="15">
      <c r="B11" s="32" t="s">
        <v>2891</v>
      </c>
      <c s="132">
        <v>1908</v>
      </c>
      <c s="130"/>
      <c s="130"/>
    </row>
    <row r="12" spans="2:5" ht="15">
      <c r="B12" s="32" t="s">
        <v>2892</v>
      </c>
      <c s="132">
        <v>1909</v>
      </c>
      <c s="130"/>
      <c s="130"/>
    </row>
    <row r="13" spans="2:5" ht="30" customHeight="1">
      <c r="B13" s="22" t="s">
        <v>1010</v>
      </c>
      <c s="132">
        <v>1910</v>
      </c>
      <c s="130">
        <v>200</v>
      </c>
      <c s="133"/>
    </row>
    <row r="14" spans="2:5" ht="15">
      <c r="B14" s="90" t="s">
        <v>1011</v>
      </c>
      <c s="132">
        <v>1911</v>
      </c>
      <c s="130">
        <v>295.89999999999998</v>
      </c>
      <c s="133"/>
    </row>
    <row r="17" spans="2:2" ht="18.75">
      <c r="B17" s="254" t="s">
        <v>2815</v>
      </c>
    </row>
  </sheetData>
  <sheetProtection password="CF7A" sheet="1" objects="1" scenarios="1" formatColumns="0" formatRows="0" autoFilter="0"/>
  <mergeCells count="1">
    <mergeCell ref="B1:E1"/>
  </mergeCells>
  <conditionalFormatting sqref="B17">
    <cfRule type="expression" priority="1" dxfId="1" stopIfTrue="1">
      <formula>AND($A$1&lt;&gt;5,$A$1&lt;&gt;"")</formula>
    </cfRule>
  </conditionalFormatting>
  <dataValidations count="3">
    <dataValidation type="whole" operator="greaterThanOrEqual" allowBlank="1" showInputMessage="1" showErrorMessage="1" error="Возможен ввод только целых чисел." sqref="D4:E5">
      <formula1>0</formula1>
    </dataValidation>
    <dataValidation type="custom" allowBlank="1" showInputMessage="1" showErrorMessage="1" error="Показатель заносится с одним десятичным знаком" sqref="E6:E12">
      <formula1>IF(AND(ROUND(E6,1)=E6,E6&gt;=0),TRUE,FALSE)</formula1>
    </dataValidation>
    <dataValidation type="custom" allowBlank="1" showInputMessage="1" showErrorMessage="1" error="Показатель заносится с одним десятичным знаком" sqref="D6:D14">
      <formula1>IF(AND(ROUND(D6,1)=D6,D6&gt;=0),TRUE,FALSE)</formula1>
    </dataValidation>
  </dataValidations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scale="9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39">
    <pageSetUpPr fitToPage="1"/>
  </sheetPr>
  <dimension ref="A1:E12"/>
  <sheetViews>
    <sheetView workbookViewId="0" topLeftCell="A1">
      <selection pane="topLeft" activeCell="F16" sqref="F16"/>
    </sheetView>
  </sheetViews>
  <sheetFormatPr defaultRowHeight="12.75"/>
  <cols>
    <col min="2" max="2" width="55.7142857142857" customWidth="1"/>
    <col min="3" max="3" width="10.1428571428571" customWidth="1"/>
    <col min="4" max="4" width="14" customWidth="1"/>
    <col min="5" max="5" width="17.2857142857143" customWidth="1"/>
  </cols>
  <sheetData>
    <row r="1" spans="1:5" ht="84.75" customHeight="1">
      <c r="A1" s="136">
        <f>'Раздел 1'!D4</f>
        <v>5</v>
      </c>
      <c s="384" t="s">
        <v>2931</v>
      </c>
      <c s="385"/>
      <c s="385"/>
      <c s="385"/>
    </row>
    <row r="2" spans="2:5" ht="90">
      <c r="B2" s="21" t="s">
        <v>106</v>
      </c>
      <c s="21" t="s">
        <v>17</v>
      </c>
      <c s="21" t="s">
        <v>68</v>
      </c>
      <c s="21" t="s">
        <v>1012</v>
      </c>
    </row>
    <row r="3" spans="2:5" ht="15">
      <c r="B3" s="21">
        <v>1</v>
      </c>
      <c s="21">
        <v>2</v>
      </c>
      <c s="21" t="s">
        <v>12</v>
      </c>
      <c s="21">
        <v>4</v>
      </c>
    </row>
    <row r="4" spans="2:5" ht="15">
      <c r="B4" s="22" t="s">
        <v>2932</v>
      </c>
      <c s="132">
        <v>2001</v>
      </c>
      <c s="105">
        <f>D5+D6+D7+D8</f>
        <v>10198.1</v>
      </c>
      <c s="105">
        <f>E5+E6+E7+E8</f>
        <v>10189.6</v>
      </c>
    </row>
    <row r="5" spans="2:5" ht="30">
      <c r="B5" s="32" t="s">
        <v>1013</v>
      </c>
      <c s="132">
        <v>2002</v>
      </c>
      <c s="130">
        <v>8349.8999999999996</v>
      </c>
      <c s="130">
        <v>8349.8999999999996</v>
      </c>
    </row>
    <row r="6" spans="2:5" ht="15">
      <c r="B6" s="32" t="s">
        <v>1014</v>
      </c>
      <c s="132">
        <v>2003</v>
      </c>
      <c s="130">
        <v>1749.2</v>
      </c>
      <c s="130">
        <v>1740.7</v>
      </c>
    </row>
    <row r="7" spans="2:5" ht="15">
      <c r="B7" s="32" t="s">
        <v>1015</v>
      </c>
      <c s="132">
        <v>2004</v>
      </c>
      <c s="130">
        <v>41.100000000000001</v>
      </c>
      <c s="130">
        <v>41.100000000000001</v>
      </c>
    </row>
    <row r="8" spans="2:5" ht="15">
      <c r="B8" s="32" t="s">
        <v>1016</v>
      </c>
      <c s="132">
        <v>2005</v>
      </c>
      <c s="130">
        <v>57.899999999999999</v>
      </c>
      <c s="130">
        <v>57.899999999999999</v>
      </c>
    </row>
    <row r="9" spans="2:5" ht="15">
      <c r="B9" s="90" t="s">
        <v>1017</v>
      </c>
      <c s="132">
        <v>2006</v>
      </c>
      <c s="130">
        <v>1099.4000000000001</v>
      </c>
      <c s="130">
        <v>202.69999999999999</v>
      </c>
    </row>
    <row r="12" spans="2:2" ht="18.75">
      <c r="B12" s="254" t="s">
        <v>2815</v>
      </c>
    </row>
  </sheetData>
  <sheetProtection password="CF7A" sheet="1" objects="1" scenarios="1" formatColumns="0" formatRows="0" autoFilter="0"/>
  <mergeCells count="1">
    <mergeCell ref="B1:E1"/>
  </mergeCells>
  <conditionalFormatting sqref="B12">
    <cfRule type="expression" priority="1" dxfId="1" stopIfTrue="1">
      <formula>AND($A$1&lt;&gt;5,$A$1&lt;&gt;"")</formula>
    </cfRule>
  </conditionalFormatting>
  <dataValidations count="2">
    <dataValidation type="whole" operator="greaterThanOrEqual" allowBlank="1" showInputMessage="1" showErrorMessage="1" error="Возможен ввод только целых чисел." sqref="D4:E4">
      <formula1>0</formula1>
    </dataValidation>
    <dataValidation type="custom" operator="greaterThanOrEqual" allowBlank="1" showInputMessage="1" showErrorMessage="1" error="Показатель заносится с одним десятичным знаком" sqref="D5:E9">
      <formula1>IF(AND(ROUND(D5,1)=D5,D5&gt;=0),TRUE,FALSE)</formula1>
    </dataValidation>
  </dataValidations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scale="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45">
    <pageSetUpPr fitToPage="1"/>
  </sheetPr>
  <dimension ref="A1:Y21"/>
  <sheetViews>
    <sheetView workbookViewId="0" topLeftCell="A2">
      <selection pane="topLeft" activeCell="W13" sqref="W13"/>
    </sheetView>
  </sheetViews>
  <sheetFormatPr defaultRowHeight="12.75"/>
  <cols>
    <col min="1" max="1" width="48.4285714285714" style="169" bestFit="1" customWidth="1"/>
    <col min="2" max="14" width="0" style="169" hidden="1" customWidth="1"/>
    <col min="15" max="15" width="7.57142857142857" style="169" customWidth="1"/>
    <col min="16" max="18" width="13.7142857142857" style="169" customWidth="1"/>
    <col min="19" max="19" width="15.1428571428571" style="169" customWidth="1"/>
    <col min="20" max="20" width="15.2857142857143" style="169" customWidth="1"/>
    <col min="21" max="24" width="13.7142857142857" style="169" customWidth="1"/>
    <col min="25" max="16384" width="9.14285714285714" style="169"/>
  </cols>
  <sheetData>
    <row r="1" spans="1:25" ht="77.25" customHeight="1">
      <c r="A1" s="359" t="s">
        <v>2939</v>
      </c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360"/>
      <c s="253">
        <f>'Раздел 1'!D4</f>
        <v>5</v>
      </c>
    </row>
    <row r="2" spans="1:24" ht="30.75" customHeight="1">
      <c r="A2" s="378" t="s">
        <v>106</v>
      </c>
      <c s="153"/>
      <c s="153"/>
      <c s="153"/>
      <c s="153"/>
      <c s="153"/>
      <c s="153"/>
      <c s="153"/>
      <c s="153"/>
      <c s="153"/>
      <c s="153"/>
      <c s="153"/>
      <c s="153"/>
      <c s="153"/>
      <c s="378" t="s">
        <v>96</v>
      </c>
      <c s="378" t="s">
        <v>1021</v>
      </c>
      <c s="378"/>
      <c s="378" t="s">
        <v>1024</v>
      </c>
      <c s="378"/>
      <c s="378"/>
      <c s="378" t="s">
        <v>1026</v>
      </c>
      <c s="378"/>
      <c s="378"/>
      <c s="378"/>
    </row>
    <row r="3" spans="1:24" ht="44.25" customHeight="1">
      <c r="A3" s="378"/>
      <c s="153"/>
      <c s="153"/>
      <c s="153"/>
      <c s="153"/>
      <c s="153"/>
      <c s="153"/>
      <c s="153"/>
      <c s="153"/>
      <c s="153"/>
      <c s="153"/>
      <c s="153"/>
      <c s="153"/>
      <c s="153"/>
      <c s="378"/>
      <c s="378" t="s">
        <v>1022</v>
      </c>
      <c s="378" t="s">
        <v>1023</v>
      </c>
      <c s="378" t="s">
        <v>1018</v>
      </c>
      <c s="378"/>
      <c s="378" t="s">
        <v>2936</v>
      </c>
      <c s="378" t="s">
        <v>2935</v>
      </c>
      <c s="378"/>
      <c s="378" t="s">
        <v>1019</v>
      </c>
      <c s="378"/>
    </row>
    <row r="4" spans="1:24" ht="99.75" customHeight="1">
      <c r="A4" s="378"/>
      <c s="153"/>
      <c s="153"/>
      <c s="153"/>
      <c s="153"/>
      <c s="153"/>
      <c s="153"/>
      <c s="153"/>
      <c s="153"/>
      <c s="153"/>
      <c s="153"/>
      <c s="153"/>
      <c s="153"/>
      <c s="153"/>
      <c s="378"/>
      <c s="378"/>
      <c s="378"/>
      <c s="153" t="s">
        <v>2937</v>
      </c>
      <c s="153" t="s">
        <v>1025</v>
      </c>
      <c s="378"/>
      <c s="153" t="s">
        <v>1020</v>
      </c>
      <c s="153" t="s">
        <v>2938</v>
      </c>
      <c s="153" t="s">
        <v>1020</v>
      </c>
      <c s="153" t="s">
        <v>2938</v>
      </c>
    </row>
    <row r="5" spans="1:24" ht="15">
      <c r="A5" s="177">
        <v>1</v>
      </c>
      <c s="177"/>
      <c s="177"/>
      <c s="177"/>
      <c s="177"/>
      <c s="177"/>
      <c s="177"/>
      <c s="177"/>
      <c s="177"/>
      <c s="177"/>
      <c s="177"/>
      <c s="177"/>
      <c s="177"/>
      <c s="177"/>
      <c s="177">
        <v>2</v>
      </c>
      <c s="177">
        <v>3</v>
      </c>
      <c s="177">
        <v>4</v>
      </c>
      <c s="177">
        <v>5</v>
      </c>
      <c s="177">
        <v>6</v>
      </c>
      <c s="177">
        <v>7</v>
      </c>
      <c s="177">
        <v>8</v>
      </c>
      <c s="177">
        <v>9</v>
      </c>
      <c s="177">
        <v>10</v>
      </c>
      <c s="177">
        <v>11</v>
      </c>
    </row>
    <row r="6" spans="1:24" ht="30">
      <c r="A6" s="173" t="s">
        <v>2934</v>
      </c>
      <c s="170"/>
      <c s="170"/>
      <c s="170"/>
      <c s="170"/>
      <c s="170"/>
      <c s="170"/>
      <c s="170"/>
      <c s="170"/>
      <c s="170"/>
      <c s="170"/>
      <c s="170"/>
      <c s="170"/>
      <c s="170"/>
      <c s="171">
        <v>2101</v>
      </c>
      <c s="105">
        <f>P7+P11+P14+P15</f>
        <v>15.5</v>
      </c>
      <c s="105">
        <f t="shared" si="0" ref="Q6:X6">Q7+Q11+Q14+Q15</f>
        <v>0.10000000000000001</v>
      </c>
      <c s="105">
        <f t="shared" si="0"/>
        <v>6395</v>
      </c>
      <c s="105">
        <f t="shared" si="0"/>
        <v>0</v>
      </c>
      <c s="105">
        <f t="shared" si="0"/>
        <v>17.199999999999999</v>
      </c>
      <c s="105">
        <f t="shared" si="0"/>
        <v>6395</v>
      </c>
      <c s="105">
        <f t="shared" si="0"/>
        <v>0</v>
      </c>
      <c s="105">
        <f t="shared" si="0"/>
        <v>17.199999999999999</v>
      </c>
      <c s="105">
        <f t="shared" si="0"/>
        <v>0</v>
      </c>
    </row>
    <row r="7" spans="1:24" ht="30">
      <c r="A7" s="174" t="s">
        <v>1027</v>
      </c>
      <c s="170"/>
      <c s="170"/>
      <c s="170"/>
      <c s="170"/>
      <c s="170"/>
      <c s="170"/>
      <c s="170"/>
      <c s="170"/>
      <c s="170"/>
      <c s="170"/>
      <c s="170"/>
      <c s="170"/>
      <c s="170"/>
      <c s="171">
        <v>2102</v>
      </c>
      <c s="130">
        <v>1</v>
      </c>
      <c s="130"/>
      <c s="105">
        <f>U7+V7</f>
        <v>540.29999999999995</v>
      </c>
      <c s="130"/>
      <c s="105">
        <f>W7+X7</f>
        <v>0</v>
      </c>
      <c s="130">
        <v>540.29999999999995</v>
      </c>
      <c s="130"/>
      <c s="130"/>
      <c s="130"/>
    </row>
    <row r="8" spans="1:24" ht="30">
      <c r="A8" s="175" t="s">
        <v>903</v>
      </c>
      <c s="172"/>
      <c s="172"/>
      <c s="172"/>
      <c s="172"/>
      <c s="172"/>
      <c s="172"/>
      <c s="172"/>
      <c s="172"/>
      <c s="172"/>
      <c s="172"/>
      <c s="172"/>
      <c s="172"/>
      <c s="172"/>
      <c s="171">
        <v>2103</v>
      </c>
      <c s="130">
        <v>1</v>
      </c>
      <c s="130"/>
      <c s="105">
        <f t="shared" si="1" ref="R8:R15">U8+V8</f>
        <v>540.29999999999995</v>
      </c>
      <c s="130"/>
      <c s="105">
        <f t="shared" si="2" ref="T8:T15">W8+X8</f>
        <v>0</v>
      </c>
      <c s="130">
        <v>540.29999999999995</v>
      </c>
      <c s="130"/>
      <c s="130"/>
      <c s="130"/>
    </row>
    <row r="9" spans="1:24" ht="15">
      <c r="A9" s="175" t="s">
        <v>904</v>
      </c>
      <c s="172"/>
      <c s="172"/>
      <c s="172"/>
      <c s="172"/>
      <c s="172"/>
      <c s="172"/>
      <c s="172"/>
      <c s="172"/>
      <c s="172"/>
      <c s="172"/>
      <c s="172"/>
      <c s="172"/>
      <c s="172"/>
      <c s="171">
        <v>2104</v>
      </c>
      <c s="130"/>
      <c s="130"/>
      <c s="105">
        <f t="shared" si="1"/>
        <v>0</v>
      </c>
      <c s="130"/>
      <c s="105">
        <f t="shared" si="2"/>
        <v>0</v>
      </c>
      <c s="130"/>
      <c s="130"/>
      <c s="130"/>
      <c s="130"/>
    </row>
    <row r="10" spans="1:24" ht="15">
      <c r="A10" s="175" t="s">
        <v>905</v>
      </c>
      <c s="172"/>
      <c s="172"/>
      <c s="172"/>
      <c s="172"/>
      <c s="172"/>
      <c s="172"/>
      <c s="172"/>
      <c s="172"/>
      <c s="172"/>
      <c s="172"/>
      <c s="172"/>
      <c s="172"/>
      <c s="172"/>
      <c s="171">
        <v>2105</v>
      </c>
      <c s="130"/>
      <c s="130"/>
      <c s="105">
        <f t="shared" si="1"/>
        <v>0</v>
      </c>
      <c s="130"/>
      <c s="105">
        <f t="shared" si="2"/>
        <v>0</v>
      </c>
      <c s="130"/>
      <c s="130"/>
      <c s="130"/>
      <c s="130"/>
    </row>
    <row r="11" spans="1:24" ht="15">
      <c r="A11" s="174" t="s">
        <v>1028</v>
      </c>
      <c s="170"/>
      <c s="170"/>
      <c s="170"/>
      <c s="170"/>
      <c s="170"/>
      <c s="170"/>
      <c s="170"/>
      <c s="170"/>
      <c s="170"/>
      <c s="170"/>
      <c s="170"/>
      <c s="170"/>
      <c s="170"/>
      <c s="171">
        <v>2106</v>
      </c>
      <c s="130">
        <v>5.7999999999999998</v>
      </c>
      <c s="130">
        <v>0.10000000000000001</v>
      </c>
      <c s="105">
        <f t="shared" si="1"/>
        <v>3562.9000000000001</v>
      </c>
      <c s="130"/>
      <c s="105">
        <f t="shared" si="2"/>
        <v>17.199999999999999</v>
      </c>
      <c s="130">
        <v>3562.9000000000001</v>
      </c>
      <c s="130"/>
      <c s="130">
        <v>17.199999999999999</v>
      </c>
      <c s="130"/>
    </row>
    <row r="12" spans="1:24" ht="30">
      <c r="A12" s="175" t="s">
        <v>768</v>
      </c>
      <c s="172"/>
      <c s="172"/>
      <c s="172"/>
      <c s="172"/>
      <c s="172"/>
      <c s="172"/>
      <c s="172"/>
      <c s="172"/>
      <c s="172"/>
      <c s="172"/>
      <c s="172"/>
      <c s="172"/>
      <c s="172"/>
      <c s="171">
        <v>2107</v>
      </c>
      <c s="130">
        <v>5.7999999999999998</v>
      </c>
      <c s="130">
        <v>0.10000000000000001</v>
      </c>
      <c s="105">
        <f t="shared" si="1"/>
        <v>3562.9000000000001</v>
      </c>
      <c s="130"/>
      <c s="105">
        <f t="shared" si="2"/>
        <v>17.199999999999999</v>
      </c>
      <c s="130">
        <v>3562.9000000000001</v>
      </c>
      <c s="130"/>
      <c s="130">
        <v>17.199999999999999</v>
      </c>
      <c s="130"/>
    </row>
    <row r="13" spans="1:24" ht="15">
      <c r="A13" s="175" t="s">
        <v>111</v>
      </c>
      <c s="172"/>
      <c s="172"/>
      <c s="172"/>
      <c s="172"/>
      <c s="172"/>
      <c s="172"/>
      <c s="172"/>
      <c s="172"/>
      <c s="172"/>
      <c s="172"/>
      <c s="172"/>
      <c s="172"/>
      <c s="172"/>
      <c s="171">
        <v>2108</v>
      </c>
      <c s="130"/>
      <c s="130"/>
      <c s="105">
        <f t="shared" si="1"/>
        <v>0</v>
      </c>
      <c s="130"/>
      <c s="105">
        <f t="shared" si="2"/>
        <v>0</v>
      </c>
      <c s="130"/>
      <c s="130"/>
      <c s="130"/>
      <c s="130"/>
    </row>
    <row r="14" spans="1:24" ht="15">
      <c r="A14" s="176" t="s">
        <v>1029</v>
      </c>
      <c s="170"/>
      <c s="170"/>
      <c s="170"/>
      <c s="170"/>
      <c s="170"/>
      <c s="170"/>
      <c s="170"/>
      <c s="170"/>
      <c s="170"/>
      <c s="170"/>
      <c s="170"/>
      <c s="170"/>
      <c s="170"/>
      <c s="171">
        <v>2109</v>
      </c>
      <c s="130">
        <v>4.5</v>
      </c>
      <c s="130"/>
      <c s="105">
        <f t="shared" si="1"/>
        <v>1203.3</v>
      </c>
      <c s="130"/>
      <c s="105">
        <f t="shared" si="2"/>
        <v>0</v>
      </c>
      <c s="130">
        <v>1203.3</v>
      </c>
      <c s="130"/>
      <c s="130"/>
      <c s="130"/>
    </row>
    <row r="15" spans="1:24" ht="15">
      <c r="A15" s="176" t="s">
        <v>915</v>
      </c>
      <c s="170"/>
      <c s="170"/>
      <c s="170"/>
      <c s="170"/>
      <c s="170"/>
      <c s="170"/>
      <c s="170"/>
      <c s="170"/>
      <c s="170"/>
      <c s="170"/>
      <c s="170"/>
      <c s="170"/>
      <c s="170"/>
      <c s="171">
        <v>2110</v>
      </c>
      <c s="130">
        <v>4.2000000000000002</v>
      </c>
      <c s="130"/>
      <c s="105">
        <f t="shared" si="1"/>
        <v>1088.5</v>
      </c>
      <c s="130"/>
      <c s="105">
        <f t="shared" si="2"/>
        <v>0</v>
      </c>
      <c s="130">
        <v>1088.5</v>
      </c>
      <c s="130"/>
      <c s="130"/>
      <c s="130"/>
    </row>
    <row r="17" spans="1:24" ht="12.75">
      <c r="A17" s="387" t="s">
        <v>1030</v>
      </c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</row>
    <row r="18" spans="1:24" ht="12.75">
      <c r="A18" s="387" t="s">
        <v>1031</v>
      </c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</row>
    <row r="19" spans="1:24" ht="12.75">
      <c r="A19" s="387" t="s">
        <v>1032</v>
      </c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</row>
    <row r="20" spans="1:24" ht="12.75">
      <c r="A20"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  <c s="387"/>
    </row>
    <row r="21" spans="1:24" ht="18.75">
      <c r="A21" s="388" t="s">
        <v>2815</v>
      </c>
      <c s="388"/>
      <c s="388"/>
      <c s="388"/>
      <c s="388"/>
      <c s="388"/>
      <c s="388"/>
      <c s="388"/>
      <c s="388"/>
      <c s="388"/>
      <c s="388"/>
      <c s="388"/>
      <c s="388"/>
      <c s="388"/>
      <c s="388"/>
      <c s="388"/>
      <c s="388"/>
      <c s="388"/>
      <c s="388"/>
      <c s="388"/>
      <c s="388"/>
      <c s="388"/>
      <c s="388"/>
      <c s="388"/>
    </row>
  </sheetData>
  <sheetProtection password="CF7A" sheet="1" objects="1" scenarios="1" formatColumns="0" formatRows="0" autoFilter="0"/>
  <mergeCells count="17">
    <mergeCell ref="O2:O4"/>
    <mergeCell ref="P2:Q2"/>
    <mergeCell ref="R2:T2"/>
    <mergeCell ref="U2:X2"/>
    <mergeCell ref="P3:P4"/>
    <mergeCell ref="Q3:Q4"/>
    <mergeCell ref="R3:S3"/>
    <mergeCell ref="A20:X20"/>
    <mergeCell ref="A21:X21"/>
    <mergeCell ref="A1:X1"/>
    <mergeCell ref="T3:T4"/>
    <mergeCell ref="U3:V3"/>
    <mergeCell ref="W3:X3"/>
    <mergeCell ref="A17:X17"/>
    <mergeCell ref="A18:X18"/>
    <mergeCell ref="A19:X19"/>
    <mergeCell ref="A2:A4"/>
  </mergeCells>
  <conditionalFormatting sqref="A21:X21">
    <cfRule type="expression" priority="898" dxfId="33" stopIfTrue="1">
      <formula>AND($Y$1&lt;&gt;5,$Y$1&lt;&gt;"")</formula>
    </cfRule>
  </conditionalFormatting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6:Q6 S6 T6:T15 R6:R15 U6:X6">
      <formula1>IF(AND(INT(P6*10)=P6*10,P6&gt;=0),TRUE,FALSE)</formula1>
    </dataValidation>
    <dataValidation type="custom" showInputMessage="1" showErrorMessage="1" errorTitle="Ошибка ввода" error="Показатель заносится с одним десятичным знаком" sqref="P7:Q15 S7:S15 U7:X15">
      <formula1>IF(AND(INT(P7*10)=P7*10,P7&gt;=0),TRUE,FALSE)</formula1>
    </dataValidation>
  </dataValidations>
  <printOptions horizontalCentered="1"/>
  <pageMargins left="0.393700787401575" right="0.393700787401575" top="0.393700787401575" bottom="0.393700787401575" header="0" footer="0"/>
  <pageSetup blackAndWhite="1" horizontalDpi="300" verticalDpi="300" orientation="landscape" paperSize="9" scale="67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18"/>
  <dimension ref="A1:D18"/>
  <sheetViews>
    <sheetView zoomScaleSheetLayoutView="100" workbookViewId="0" topLeftCell="A4">
      <selection pane="topLeft" activeCell="D8" sqref="D8"/>
    </sheetView>
  </sheetViews>
  <sheetFormatPr defaultColWidth="0.857142857142857" defaultRowHeight="12.75"/>
  <cols>
    <col min="1" max="1" width="3" style="101" bestFit="1" customWidth="1"/>
    <col min="2" max="2" width="81.2857142857143" style="101" customWidth="1"/>
    <col min="3" max="3" width="7.14285714285714" style="101" bestFit="1" customWidth="1"/>
    <col min="4" max="4" width="19.2857142857143" style="101" customWidth="1"/>
    <col min="5" max="5" width="11" style="101" customWidth="1"/>
    <col min="6" max="7" width="16.8571428571429" style="101" customWidth="1"/>
    <col min="8" max="26" width="15.2857142857143" style="101" customWidth="1"/>
    <col min="27" max="16384" width="0.857142857142857" style="101"/>
  </cols>
  <sheetData>
    <row r="1" spans="1:4" ht="99.75" customHeight="1">
      <c r="A1" s="137">
        <f>'Раздел 1'!D4</f>
        <v>5</v>
      </c>
      <c s="354" t="s">
        <v>2941</v>
      </c>
      <c s="389"/>
      <c s="354"/>
    </row>
    <row r="2" spans="2:4" s="103" customFormat="1" ht="27" customHeight="1">
      <c r="B2" s="107" t="s">
        <v>95</v>
      </c>
      <c s="107" t="s">
        <v>96</v>
      </c>
      <c s="107" t="s">
        <v>39</v>
      </c>
    </row>
    <row r="3" spans="2:4" ht="15">
      <c r="B3" s="108">
        <v>1</v>
      </c>
      <c s="108">
        <v>2</v>
      </c>
      <c s="108">
        <v>3</v>
      </c>
    </row>
    <row r="4" spans="1:4" ht="30" customHeight="1">
      <c r="A4" s="104"/>
      <c s="109" t="s">
        <v>2942</v>
      </c>
      <c s="134">
        <v>2201</v>
      </c>
      <c s="105">
        <f>D6+D15</f>
        <v>47.899999999999999</v>
      </c>
    </row>
    <row r="5" spans="1:4" ht="28.5" customHeight="1">
      <c r="A5" s="106"/>
      <c s="110" t="s">
        <v>784</v>
      </c>
      <c s="134">
        <v>2202</v>
      </c>
      <c s="135"/>
    </row>
    <row r="6" spans="1:4" ht="28.5" customHeight="1">
      <c r="A6" s="106"/>
      <c s="111" t="s">
        <v>2943</v>
      </c>
      <c s="134">
        <v>2203</v>
      </c>
      <c s="135">
        <v>47.899999999999999</v>
      </c>
    </row>
    <row r="7" spans="1:4" ht="58.5" customHeight="1">
      <c r="A7" s="106"/>
      <c s="110" t="s">
        <v>795</v>
      </c>
      <c s="134">
        <v>2204</v>
      </c>
      <c s="135"/>
    </row>
    <row r="8" spans="1:4" s="119" customFormat="1" ht="27.75" customHeight="1">
      <c r="A8" s="118"/>
      <c s="112" t="s">
        <v>785</v>
      </c>
      <c s="134">
        <v>2205</v>
      </c>
      <c s="259"/>
    </row>
    <row r="9" spans="1:4" ht="12.75" customHeight="1">
      <c r="A9" s="104"/>
      <c s="112" t="s">
        <v>125</v>
      </c>
      <c s="134">
        <v>2206</v>
      </c>
      <c s="135"/>
    </row>
    <row r="10" spans="1:4" ht="30" customHeight="1">
      <c r="A10" s="104"/>
      <c s="110" t="s">
        <v>126</v>
      </c>
      <c s="134">
        <v>2207</v>
      </c>
      <c s="135"/>
    </row>
    <row r="11" spans="1:4" ht="12.75" customHeight="1">
      <c r="A11" s="104"/>
      <c s="112" t="s">
        <v>127</v>
      </c>
      <c s="134">
        <v>2208</v>
      </c>
      <c s="135"/>
    </row>
    <row r="12" spans="1:4" ht="12.75" customHeight="1">
      <c r="A12" s="104"/>
      <c s="110" t="s">
        <v>128</v>
      </c>
      <c s="134">
        <v>2209</v>
      </c>
      <c s="135">
        <v>47.899999999999999</v>
      </c>
    </row>
    <row r="13" spans="1:4" ht="12.75" customHeight="1">
      <c r="A13" s="104"/>
      <c s="112" t="s">
        <v>796</v>
      </c>
      <c s="134">
        <v>2210</v>
      </c>
      <c s="135">
        <v>36.899999999999999</v>
      </c>
    </row>
    <row r="14" spans="1:4" ht="45.75" customHeight="1">
      <c r="A14" s="104"/>
      <c s="110" t="s">
        <v>786</v>
      </c>
      <c s="134">
        <v>2211</v>
      </c>
      <c s="135"/>
    </row>
    <row r="15" spans="1:4" ht="12.75" customHeight="1">
      <c r="A15" s="104"/>
      <c s="111" t="s">
        <v>129</v>
      </c>
      <c s="134">
        <v>2212</v>
      </c>
      <c s="135"/>
    </row>
    <row r="18" spans="2:2" ht="18.75">
      <c r="B18" s="254" t="s">
        <v>2815</v>
      </c>
    </row>
  </sheetData>
  <sheetProtection password="CF7A" sheet="1" objects="1" scenarios="1" formatColumns="0" formatRows="0" autoFilter="0"/>
  <mergeCells count="1">
    <mergeCell ref="B1:D1"/>
  </mergeCells>
  <conditionalFormatting sqref="B18">
    <cfRule type="expression" priority="1" dxfId="1" stopIfTrue="1">
      <formula>AND($A$1&lt;&gt;5,$A$1&lt;&gt;"")</formula>
    </cfRule>
  </conditionalFormatting>
  <dataValidations count="1">
    <dataValidation type="custom" allowBlank="1" showInputMessage="1" showErrorMessage="1" error="Показатель заносится с одним десятичным знаком" sqref="D5:D15">
      <formula1>IF(AND(ROUND(D5,1)=D5,D5&gt;=0),TRUE,FALSE)</formula1>
    </dataValidation>
  </dataValidations>
  <pageMargins left="1.37795275590551" right="0.78740157480315" top="0.78740157480315" bottom="0.393700787401575" header="0.196850393700787" footer="0.196850393700787"/>
  <pageSetup orientation="landscape" paperSize="9" scale="97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27"/>
  <dimension ref="A1:F12"/>
  <sheetViews>
    <sheetView zoomScaleSheetLayoutView="100" workbookViewId="0" topLeftCell="A1">
      <selection pane="topLeft" activeCell="D6" sqref="D6"/>
    </sheetView>
  </sheetViews>
  <sheetFormatPr defaultColWidth="0.857142857142857" defaultRowHeight="15"/>
  <cols>
    <col min="1" max="1" width="3.28571428571429" style="102" bestFit="1" customWidth="1"/>
    <col min="2" max="2" width="83.1428571428571" style="102" customWidth="1"/>
    <col min="3" max="3" width="8.57142857142857" style="102" bestFit="1" customWidth="1"/>
    <col min="4" max="4" width="33.5714285714286" style="102" customWidth="1"/>
    <col min="5" max="5" width="11.2857142857143" style="102" customWidth="1"/>
    <col min="6" max="6" width="30" style="102" customWidth="1"/>
    <col min="7" max="147" width="11.2857142857143" style="102" customWidth="1"/>
    <col min="148" max="16384" width="0.857142857142857" style="102"/>
  </cols>
  <sheetData>
    <row r="1" spans="1:4" ht="107.25" customHeight="1">
      <c r="A1" s="154">
        <f>'Раздел 1'!D4</f>
        <v>5</v>
      </c>
      <c s="354" t="s">
        <v>2945</v>
      </c>
      <c s="389"/>
      <c s="354"/>
    </row>
    <row r="2" spans="2:6" s="155" customFormat="1" ht="48.75" customHeight="1">
      <c r="B2" s="159" t="s">
        <v>95</v>
      </c>
      <c s="160" t="s">
        <v>96</v>
      </c>
      <c s="160" t="s">
        <v>39</v>
      </c>
      <c r="F2" s="161" t="s">
        <v>2947</v>
      </c>
    </row>
    <row r="3" spans="2:6" ht="15">
      <c r="B3" s="162">
        <v>1</v>
      </c>
      <c s="163">
        <v>2</v>
      </c>
      <c s="163">
        <v>3</v>
      </c>
      <c r="F3" s="164"/>
    </row>
    <row r="4" spans="1:6" ht="27.75" customHeight="1">
      <c r="A4" s="156"/>
      <c s="109" t="s">
        <v>2946</v>
      </c>
      <c s="134">
        <v>2301</v>
      </c>
      <c s="105">
        <f>D5+D6+D7</f>
        <v>47.899999999999999</v>
      </c>
      <c r="F4" s="165">
        <f>'Раздел 22'!D6</f>
        <v>47.899999999999999</v>
      </c>
    </row>
    <row r="5" spans="1:6" ht="30">
      <c r="A5" s="157"/>
      <c s="166" t="s">
        <v>787</v>
      </c>
      <c s="134">
        <v>2302</v>
      </c>
      <c s="135">
        <v>0</v>
      </c>
      <c r="F5" s="167"/>
    </row>
    <row r="6" spans="1:6" ht="12.75" customHeight="1">
      <c r="A6" s="156"/>
      <c s="166" t="s">
        <v>130</v>
      </c>
      <c s="134">
        <v>2303</v>
      </c>
      <c s="135">
        <v>47.899999999999999</v>
      </c>
      <c r="F6" s="167"/>
    </row>
    <row r="7" spans="1:6" ht="12.75" customHeight="1">
      <c r="A7" s="156"/>
      <c s="166" t="s">
        <v>131</v>
      </c>
      <c s="134">
        <v>2304</v>
      </c>
      <c s="135">
        <v>0</v>
      </c>
      <c r="F7" s="167"/>
    </row>
    <row r="8" spans="1:6" ht="30">
      <c r="A8" s="157"/>
      <c s="168" t="s">
        <v>788</v>
      </c>
      <c s="134">
        <v>2305</v>
      </c>
      <c s="135"/>
      <c r="F8" s="167"/>
    </row>
    <row r="9" spans="1:6" ht="12.75" customHeight="1">
      <c r="A9" s="156"/>
      <c s="168" t="s">
        <v>132</v>
      </c>
      <c s="134">
        <v>2306</v>
      </c>
      <c s="135">
        <v>0</v>
      </c>
      <c r="F9" s="167"/>
    </row>
    <row r="11" spans="2:2" ht="18.75">
      <c r="B11" s="254" t="s">
        <v>2815</v>
      </c>
    </row>
    <row r="12" spans="2:2" ht="15">
      <c r="B12" s="158"/>
    </row>
  </sheetData>
  <sheetProtection password="CF7A" sheet="1" objects="1" scenarios="1" formatColumns="0" formatRows="0" autoFilter="0"/>
  <mergeCells count="1">
    <mergeCell ref="B1:D1"/>
  </mergeCells>
  <conditionalFormatting sqref="B12">
    <cfRule type="expression" priority="5" dxfId="0" stopIfTrue="1">
      <formula>$D$4&lt;&gt;$F$4</formula>
    </cfRule>
  </conditionalFormatting>
  <conditionalFormatting sqref="B11">
    <cfRule type="expression" priority="2" dxfId="1" stopIfTrue="1">
      <formula>AND($A$1&lt;&gt;5,$A$1&lt;&gt;"")</formula>
    </cfRule>
  </conditionalFormatting>
  <conditionalFormatting sqref="F4">
    <cfRule type="cellIs" priority="1" dxfId="29" operator="notEqual" stopIfTrue="1">
      <formula>D4</formula>
    </cfRule>
  </conditionalFormatting>
  <dataValidations count="1">
    <dataValidation type="custom" allowBlank="1" showInputMessage="1" showErrorMessage="1" error="Показатель заносится с одним десятичным знаком" sqref="D5:D9">
      <formula1>IF(AND(ROUND(D5,1)=D5,D5&gt;=0),TRUE,FALSE)</formula1>
    </dataValidation>
  </dataValidations>
  <pageMargins left="1.37795275590551" right="0.78740157480315" top="0.78740157480315" bottom="0.393700787401575" header="0.196850393700787" footer="0.196850393700787"/>
  <pageSetup orientation="landscape" paperSize="9" scale="97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16">
    <pageSetUpPr fitToPage="1"/>
  </sheetPr>
  <dimension ref="A1:H6"/>
  <sheetViews>
    <sheetView workbookViewId="0" topLeftCell="A1">
      <selection pane="topLeft" activeCell="D10" sqref="D10"/>
    </sheetView>
  </sheetViews>
  <sheetFormatPr defaultRowHeight="12.75"/>
  <cols>
    <col min="1" max="1" width="43.4285714285714" customWidth="1"/>
    <col min="2" max="2" width="27.7142857142857" customWidth="1"/>
    <col min="3" max="3" width="2.28571428571429" customWidth="1"/>
    <col min="4" max="4" width="26.4285714285714" customWidth="1"/>
    <col min="5" max="5" width="2.71428571428571" customWidth="1"/>
    <col min="6" max="6" width="24.1428571428571" customWidth="1"/>
  </cols>
  <sheetData>
    <row r="1" spans="1:8" ht="89.25" customHeight="1">
      <c r="A1" s="23" t="s">
        <v>69</v>
      </c>
      <c s="30" t="s">
        <v>4224</v>
      </c>
      <c s="3"/>
      <c s="30" t="s">
        <v>4225</v>
      </c>
      <c s="3"/>
      <c s="31"/>
      <c s="3"/>
      <c s="3"/>
    </row>
    <row r="2" spans="1:8" ht="17.25" customHeight="1">
      <c r="A2" s="3"/>
      <c s="24" t="s">
        <v>70</v>
      </c>
      <c s="25"/>
      <c s="24" t="s">
        <v>71</v>
      </c>
      <c s="25"/>
      <c s="24" t="s">
        <v>72</v>
      </c>
      <c s="3"/>
      <c s="3"/>
    </row>
    <row r="3" spans="1:8" ht="15" customHeight="1">
      <c r="A3" s="3"/>
      <c s="30">
        <v>89211293955</v>
      </c>
      <c s="3"/>
      <c s="91">
        <v>45300</v>
      </c>
      <c s="3"/>
      <c s="31" t="s">
        <v>4226</v>
      </c>
      <c s="3"/>
      <c s="3"/>
    </row>
    <row r="4" spans="1:8" ht="15" customHeight="1">
      <c r="A4" s="3"/>
      <c s="26" t="s">
        <v>73</v>
      </c>
      <c s="3"/>
      <c s="26" t="s">
        <v>74</v>
      </c>
      <c s="3"/>
      <c s="37" t="s">
        <v>77</v>
      </c>
      <c s="3"/>
      <c s="3"/>
    </row>
    <row r="5" spans="1:8" ht="15" customHeight="1">
      <c r="A5" s="3"/>
      <c s="3"/>
      <c s="3"/>
      <c s="3"/>
      <c s="3"/>
      <c s="3"/>
      <c s="3"/>
      <c s="3"/>
    </row>
    <row r="6" spans="1:2" ht="12.75">
      <c r="A6" s="257" t="s">
        <v>2820</v>
      </c>
      <c s="30" t="s">
        <v>4227</v>
      </c>
    </row>
  </sheetData>
  <sheetProtection password="CF7A" sheet="1" objects="1" scenarios="1" formatColumns="0" formatRows="0" autoFilter="0"/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19">
    <tabColor rgb="FFFFFF00"/>
    <pageSetUpPr fitToPage="1"/>
  </sheetPr>
  <dimension ref="A1:EY33"/>
  <sheetViews>
    <sheetView view="pageBreakPreview" zoomScale="85" zoomScaleNormal="100" zoomScaleSheetLayoutView="85" workbookViewId="0" topLeftCell="A1">
      <selection pane="topLeft" activeCell="AV26" sqref="AV26:EW26"/>
    </sheetView>
  </sheetViews>
  <sheetFormatPr defaultColWidth="0.857142857142857" defaultRowHeight="12.75"/>
  <cols>
    <col min="1" max="154" width="0.857142857142857" style="38"/>
    <col min="155" max="155" width="0.857142857142857" style="38" customWidth="1"/>
    <col min="156" max="16384" width="0.857142857142857" style="38"/>
  </cols>
  <sheetData>
    <row r="1" spans="155:155" ht="12.75">
      <c r="EY1" s="39"/>
    </row>
    <row r="2" ht="6" customHeight="1" thickBot="1"/>
    <row r="3" spans="1:137" ht="18.75" customHeight="1" thickBot="1">
      <c r="A3" s="40"/>
      <c s="40"/>
      <c s="40"/>
      <c s="40"/>
      <c s="40"/>
      <c s="40"/>
      <c s="40"/>
      <c s="40"/>
      <c s="40"/>
      <c s="40"/>
      <c s="40"/>
      <c s="40"/>
      <c s="40"/>
      <c s="40"/>
      <c r="R3" s="390" t="s">
        <v>1</v>
      </c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1"/>
      <c s="392"/>
    </row>
    <row r="4" ht="6.75" customHeight="1" thickBot="1"/>
    <row r="5" spans="18:137" ht="15" customHeight="1" thickBot="1">
      <c r="R5" s="393" t="s">
        <v>2</v>
      </c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5"/>
    </row>
    <row r="6" ht="13.5" customHeight="1" thickBot="1"/>
    <row r="7" spans="1:142" ht="54" customHeight="1" thickBot="1">
      <c r="A7" s="40"/>
      <c s="40"/>
      <c s="40"/>
      <c s="40"/>
      <c s="40"/>
      <c s="40"/>
      <c s="40"/>
      <c s="40"/>
      <c s="40"/>
      <c s="40"/>
      <c s="40"/>
      <c s="40"/>
      <c s="42"/>
      <c s="396" t="s">
        <v>78</v>
      </c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396"/>
      <c s="43"/>
    </row>
    <row r="8" ht="13.5" customHeight="1" thickBot="1"/>
    <row r="9" spans="18:137" ht="15" customHeight="1" thickBot="1">
      <c r="R9" s="393" t="s">
        <v>79</v>
      </c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4"/>
      <c s="395"/>
    </row>
    <row r="10" ht="13.5" customHeight="1" thickBot="1"/>
    <row r="11" spans="17:127" ht="41.25" customHeight="1">
      <c r="Q11" s="44"/>
      <c s="44"/>
      <c s="44"/>
      <c s="44"/>
      <c s="44"/>
      <c s="44"/>
      <c s="44"/>
      <c s="44"/>
      <c s="44"/>
      <c s="44"/>
      <c s="45"/>
      <c s="397" t="s">
        <v>80</v>
      </c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8"/>
      <c s="399"/>
    </row>
    <row r="12" spans="28:127" ht="12.75">
      <c r="AB12" s="46"/>
      <c s="47"/>
      <c s="47"/>
      <c s="47"/>
      <c s="47"/>
      <c s="406" t="str">
        <f>Титул!B8</f>
        <v>за 2023 год</v>
      </c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06"/>
      <c s="47"/>
      <c s="47"/>
      <c s="47"/>
      <c s="48"/>
    </row>
    <row r="13" spans="13:142" ht="3.75" customHeight="1" thickBot="1">
      <c r="M13" s="49"/>
      <c s="49"/>
      <c s="49"/>
      <c s="49"/>
      <c s="49"/>
      <c s="49"/>
      <c s="49"/>
      <c s="49"/>
      <c s="49"/>
      <c s="49"/>
      <c s="49"/>
      <c s="49"/>
      <c s="49"/>
      <c r="AB13" s="50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1"/>
      <c s="53"/>
      <c r="DY13" s="49"/>
      <c s="49"/>
      <c s="49"/>
      <c s="49"/>
      <c s="49"/>
      <c s="49"/>
      <c s="49"/>
      <c s="49"/>
      <c s="49"/>
      <c s="49"/>
      <c s="49"/>
      <c s="49"/>
      <c s="49"/>
      <c s="49"/>
    </row>
    <row r="14" ht="27" customHeight="1" thickBot="1"/>
    <row r="15" spans="1:152" ht="16.5" customHeight="1" thickBot="1">
      <c r="A15" s="400" t="s">
        <v>81</v>
      </c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2"/>
      <c s="400" t="s">
        <v>82</v>
      </c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1"/>
      <c s="402"/>
      <c r="DQ15" s="54"/>
      <c s="55"/>
      <c s="54"/>
      <c s="55"/>
      <c r="DV15" s="403" t="s">
        <v>0</v>
      </c>
      <c s="404"/>
      <c s="404"/>
      <c s="404"/>
      <c s="404"/>
      <c s="404"/>
      <c s="404"/>
      <c s="404"/>
      <c s="404"/>
      <c s="404"/>
      <c s="404"/>
      <c s="404"/>
      <c s="404"/>
      <c s="404"/>
      <c s="404"/>
      <c s="404"/>
      <c s="404"/>
      <c s="404"/>
      <c s="404"/>
      <c s="404"/>
      <c s="404"/>
      <c s="404"/>
      <c s="404"/>
      <c s="405"/>
      <c r="EU15" s="54"/>
      <c s="55"/>
    </row>
    <row r="16" spans="1:155" ht="14.25" customHeight="1">
      <c r="A16" s="56"/>
      <c s="57" t="s">
        <v>83</v>
      </c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7"/>
      <c s="58"/>
      <c s="407" t="s">
        <v>819</v>
      </c>
      <c s="408"/>
      <c s="408"/>
      <c s="408"/>
      <c s="408"/>
      <c s="408"/>
      <c s="408"/>
      <c s="408"/>
      <c s="408"/>
      <c s="408"/>
      <c s="408"/>
      <c s="408"/>
      <c s="408"/>
      <c s="408"/>
      <c s="408"/>
      <c s="408"/>
      <c s="408"/>
      <c s="408"/>
      <c s="408"/>
      <c s="408"/>
      <c s="408"/>
      <c s="408"/>
      <c s="408"/>
      <c s="408"/>
      <c s="408"/>
      <c s="408"/>
      <c s="408"/>
      <c s="408"/>
      <c s="408"/>
      <c s="408"/>
      <c s="408"/>
      <c s="408"/>
      <c s="409"/>
      <c r="DP16" s="416" t="s">
        <v>2827</v>
      </c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</row>
    <row r="17" spans="1:155" ht="11.25" customHeight="1">
      <c r="A17" s="59"/>
      <c s="60" t="s">
        <v>84</v>
      </c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1"/>
      <c s="410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2"/>
      <c r="DP17"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</row>
    <row r="18" spans="1:155" ht="14.25" customHeight="1">
      <c r="A18" s="59"/>
      <c s="417" t="s">
        <v>85</v>
      </c>
      <c s="417"/>
      <c s="417"/>
      <c s="417"/>
      <c s="63" t="s">
        <v>86</v>
      </c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3"/>
      <c s="64"/>
      <c s="410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2"/>
      <c r="DP18"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</row>
    <row r="19" spans="1:155" ht="12.75">
      <c r="A19" s="59"/>
      <c s="65"/>
      <c s="65"/>
      <c s="65"/>
      <c s="65"/>
      <c s="63" t="s">
        <v>87</v>
      </c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65"/>
      <c s="410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2"/>
      <c r="DP19"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</row>
    <row r="20" spans="1:151" ht="12.75" customHeight="1">
      <c r="A20" s="59"/>
      <c s="44"/>
      <c s="44"/>
      <c s="66"/>
      <c s="66"/>
      <c r="G20"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8"/>
      <c s="410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2"/>
      <c r="DQ20" s="41"/>
      <c s="41"/>
      <c s="41"/>
      <c s="41"/>
      <c s="41"/>
      <c r="DW20" s="418" t="s">
        <v>88</v>
      </c>
      <c s="418"/>
      <c s="418"/>
      <c s="419" t="s">
        <v>2829</v>
      </c>
      <c s="419"/>
      <c s="419"/>
      <c s="419"/>
      <c s="419"/>
      <c s="419"/>
      <c s="419"/>
      <c s="419"/>
      <c s="419"/>
      <c s="419"/>
      <c s="419"/>
      <c s="420" t="s">
        <v>89</v>
      </c>
      <c s="420"/>
      <c s="420"/>
      <c s="420"/>
      <c s="419" t="s">
        <v>2828</v>
      </c>
      <c s="419"/>
      <c s="419"/>
      <c s="419"/>
      <c r="ET20" s="41"/>
      <c s="41"/>
    </row>
    <row r="21" spans="1:151" ht="12.75" customHeight="1">
      <c r="A21" s="59"/>
      <c s="44"/>
      <c s="44"/>
      <c s="66"/>
      <c s="66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8"/>
      <c s="410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2"/>
      <c r="DQ21" s="41"/>
      <c s="41"/>
      <c s="41"/>
      <c s="41"/>
      <c s="41"/>
      <c r="DW21" s="418" t="s">
        <v>88</v>
      </c>
      <c s="418"/>
      <c s="418"/>
      <c s="421"/>
      <c s="421"/>
      <c s="421"/>
      <c s="421"/>
      <c s="421"/>
      <c s="421"/>
      <c s="421"/>
      <c s="421"/>
      <c s="421"/>
      <c s="421"/>
      <c s="421"/>
      <c s="420" t="s">
        <v>89</v>
      </c>
      <c s="420"/>
      <c s="420"/>
      <c s="420"/>
      <c s="421"/>
      <c s="421"/>
      <c s="421"/>
      <c s="421"/>
      <c r="ET21" s="41"/>
      <c s="41"/>
    </row>
    <row r="22" spans="1:151" ht="12" customHeight="1" thickBot="1">
      <c r="A22" s="59"/>
      <c s="44"/>
      <c s="44"/>
      <c s="66"/>
      <c s="66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8"/>
      <c s="410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1"/>
      <c s="412"/>
      <c r="DQ22" s="41"/>
      <c s="41"/>
      <c s="41"/>
      <c s="41"/>
      <c s="41"/>
      <c s="41"/>
      <c s="41"/>
      <c s="41"/>
      <c s="41"/>
      <c s="41"/>
      <c s="41"/>
      <c s="41"/>
      <c s="41"/>
      <c s="41"/>
      <c s="41"/>
      <c s="41"/>
      <c s="41"/>
      <c s="41"/>
      <c s="41"/>
      <c s="41"/>
      <c s="41"/>
      <c s="41"/>
      <c s="41"/>
      <c s="41"/>
      <c s="41"/>
      <c s="41"/>
      <c s="41"/>
      <c s="41"/>
      <c s="41"/>
      <c s="41"/>
      <c s="41"/>
    </row>
    <row r="23" spans="1:151" ht="14.25" customHeight="1">
      <c r="A23" s="69"/>
      <c s="70"/>
      <c s="70"/>
      <c s="70"/>
      <c s="70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1"/>
      <c s="72"/>
      <c s="413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5"/>
      <c r="DT23" s="73"/>
      <c r="DV23" s="422" t="s">
        <v>90</v>
      </c>
      <c s="423"/>
      <c s="423"/>
      <c s="423"/>
      <c s="423"/>
      <c s="423"/>
      <c s="423"/>
      <c s="423"/>
      <c s="423"/>
      <c s="423"/>
      <c s="423"/>
      <c s="423"/>
      <c s="423"/>
      <c s="423"/>
      <c s="423"/>
      <c s="423"/>
      <c s="423"/>
      <c s="423"/>
      <c s="423"/>
      <c s="423"/>
      <c s="423"/>
      <c s="423"/>
      <c s="423"/>
      <c s="424"/>
      <c r="EU23" s="73"/>
    </row>
    <row r="24" spans="1:151" ht="3" customHeight="1" thickBot="1">
      <c r="A24" s="44"/>
      <c s="44"/>
      <c s="44"/>
      <c s="44"/>
      <c s="44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67"/>
      <c s="74"/>
      <c s="62"/>
      <c s="62"/>
      <c s="62"/>
      <c s="62"/>
      <c s="62"/>
      <c s="62"/>
      <c s="62"/>
      <c s="62"/>
      <c s="62"/>
      <c s="62"/>
      <c s="62"/>
      <c s="62"/>
      <c s="62"/>
      <c s="62"/>
      <c s="62"/>
      <c s="62"/>
      <c s="62"/>
      <c s="62"/>
      <c s="62"/>
      <c s="62"/>
      <c s="62"/>
      <c s="62"/>
      <c s="62"/>
      <c s="62"/>
      <c s="62"/>
      <c s="62"/>
      <c s="62"/>
      <c s="62"/>
      <c s="62"/>
      <c s="62"/>
      <c s="62"/>
      <c s="62"/>
      <c s="62"/>
      <c s="62"/>
      <c s="62"/>
      <c r="DT24" s="73"/>
      <c r="DV24" s="425"/>
      <c s="426"/>
      <c s="426"/>
      <c s="426"/>
      <c s="426"/>
      <c s="426"/>
      <c s="426"/>
      <c s="426"/>
      <c s="426"/>
      <c s="426"/>
      <c s="426"/>
      <c s="426"/>
      <c s="426"/>
      <c s="426"/>
      <c s="426"/>
      <c s="426"/>
      <c s="426"/>
      <c s="426"/>
      <c s="426"/>
      <c s="426"/>
      <c s="426"/>
      <c s="426"/>
      <c s="426"/>
      <c s="427"/>
      <c r="EU24" s="73"/>
    </row>
    <row r="25" spans="6:151" s="55" customFormat="1" ht="21.75" customHeight="1">
      <c r="F25"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5"/>
      <c s="76"/>
      <c s="77"/>
      <c s="77"/>
      <c s="77"/>
      <c s="77"/>
      <c s="77"/>
      <c s="77"/>
      <c s="77"/>
      <c s="77"/>
      <c s="77"/>
      <c s="77"/>
      <c s="77"/>
      <c s="77"/>
      <c s="77"/>
      <c s="77"/>
      <c s="77"/>
      <c s="77"/>
      <c s="77"/>
      <c s="77"/>
      <c s="77"/>
      <c s="77"/>
      <c s="77"/>
      <c s="77"/>
      <c s="77"/>
      <c s="77"/>
      <c s="77"/>
      <c s="77"/>
      <c s="77"/>
      <c s="77"/>
      <c s="77"/>
      <c s="77"/>
      <c s="77"/>
      <c s="77"/>
      <c s="77"/>
      <c s="77"/>
      <c s="77"/>
      <c r="DS25"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</row>
    <row r="26" spans="1:155" ht="39.75" customHeight="1">
      <c r="A26" s="79"/>
      <c s="428" t="s">
        <v>91</v>
      </c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9" t="str">
        <f>Титул!C14</f>
        <v>БДОУ КМР ВО "ТАЛИЦКИЙ ДЕТСКИЙ САД"</v>
      </c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80"/>
      <c s="81"/>
    </row>
    <row r="27" spans="1:155" ht="3.75" customHeight="1">
      <c r="A27" s="69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70"/>
      <c s="82"/>
    </row>
    <row r="28" spans="1:155" ht="27" customHeight="1">
      <c r="A28" s="79"/>
      <c s="428" t="s">
        <v>92</v>
      </c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28"/>
      <c s="430" t="str">
        <f>Титул!B15</f>
        <v>161117, ВОЛОГОДСКАЯ ОБЛАСТЬ, КИРИЛЛОВСКИЙ РАЙОН, ТАЛИЦКОЕ С/П, ТАЛИЦЫ С, ЮБИЛЕЙНАЯ УЛ, 7</v>
      </c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430"/>
      <c s="80"/>
      <c s="81"/>
    </row>
    <row r="29" spans="1:155" ht="3.75" customHeight="1" thickBot="1">
      <c r="A29" s="69"/>
      <c s="70"/>
      <c s="70"/>
      <c s="70"/>
      <c s="70"/>
      <c s="70"/>
      <c s="70"/>
      <c s="70"/>
      <c s="70"/>
      <c s="70"/>
      <c s="70"/>
      <c s="70"/>
      <c s="70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44"/>
      <c s="83"/>
    </row>
    <row r="30" spans="1:155" ht="13.5" customHeight="1" thickBot="1">
      <c r="A30" s="431" t="s">
        <v>93</v>
      </c>
      <c s="432"/>
      <c s="432"/>
      <c s="432"/>
      <c s="432"/>
      <c s="432"/>
      <c s="432"/>
      <c s="432"/>
      <c s="432"/>
      <c s="432"/>
      <c s="432"/>
      <c s="432"/>
      <c s="432"/>
      <c s="436" t="s">
        <v>8</v>
      </c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7"/>
      <c s="438"/>
    </row>
    <row r="31" spans="1:155" ht="40.5" customHeight="1">
      <c r="A31" s="433"/>
      <c s="434"/>
      <c s="434"/>
      <c s="434"/>
      <c s="434"/>
      <c s="434"/>
      <c s="434"/>
      <c s="434"/>
      <c s="434"/>
      <c s="434"/>
      <c s="434"/>
      <c s="434"/>
      <c s="435"/>
      <c s="413" t="s">
        <v>94</v>
      </c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4"/>
      <c s="415"/>
      <c s="439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1"/>
      <c s="439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0"/>
      <c s="441"/>
    </row>
    <row r="32" spans="1:155" ht="13.5" thickBot="1">
      <c r="A32" s="442">
        <v>1</v>
      </c>
      <c s="443"/>
      <c s="443"/>
      <c s="443"/>
      <c s="443"/>
      <c s="443"/>
      <c s="443"/>
      <c s="443"/>
      <c s="443"/>
      <c s="443"/>
      <c s="443"/>
      <c s="443"/>
      <c s="444"/>
      <c s="445">
        <v>2</v>
      </c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7"/>
      <c s="445">
        <v>3</v>
      </c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7"/>
      <c s="445">
        <v>4</v>
      </c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6"/>
      <c s="447"/>
    </row>
    <row r="33" spans="1:155" ht="13.5" thickBot="1">
      <c r="A33" s="448" t="s">
        <v>15</v>
      </c>
      <c s="449"/>
      <c s="449"/>
      <c s="449"/>
      <c s="449"/>
      <c s="449"/>
      <c s="449"/>
      <c s="449"/>
      <c s="449"/>
      <c s="449"/>
      <c s="449"/>
      <c s="449"/>
      <c s="450"/>
      <c s="451">
        <f>Титул!B19</f>
        <v>54006068</v>
      </c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3"/>
      <c s="451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3"/>
      <c s="451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2"/>
      <c s="453"/>
    </row>
  </sheetData>
  <sheetProtection password="CF7A" sheet="1" objects="1" scenarios="1" formatColumns="0" formatRows="0" autoFilter="0"/>
  <mergeCells count="38">
    <mergeCell ref="B28:R28"/>
    <mergeCell ref="A32:M32"/>
    <mergeCell ref="N32:BH32"/>
    <mergeCell ref="BI32:DC32"/>
    <mergeCell ref="DD32:EY32"/>
    <mergeCell ref="A33:M33"/>
    <mergeCell ref="N33:BH33"/>
    <mergeCell ref="BI33:DC33"/>
    <mergeCell ref="DD33:EY33"/>
    <mergeCell ref="EO21:ER21"/>
    <mergeCell ref="DV23:ES24"/>
    <mergeCell ref="B26:AU26"/>
    <mergeCell ref="AV26:EW26"/>
    <mergeCell ref="S28:EW28"/>
    <mergeCell ref="A30:M31"/>
    <mergeCell ref="N30:EY30"/>
    <mergeCell ref="N31:BH31"/>
    <mergeCell ref="BI31:DC31"/>
    <mergeCell ref="DD31:EY31"/>
    <mergeCell ref="CG16:DM23"/>
    <mergeCell ref="DP16:EY19"/>
    <mergeCell ref="B18:E18"/>
    <mergeCell ref="DW20:DY20"/>
    <mergeCell ref="DZ20:EJ20"/>
    <mergeCell ref="EK20:EN20"/>
    <mergeCell ref="EO20:ER20"/>
    <mergeCell ref="DW21:DY21"/>
    <mergeCell ref="DZ21:EJ21"/>
    <mergeCell ref="EK21:EN21"/>
    <mergeCell ref="R3:EG3"/>
    <mergeCell ref="R5:EG5"/>
    <mergeCell ref="N7:EK7"/>
    <mergeCell ref="R9:EG9"/>
    <mergeCell ref="AB11:DW11"/>
    <mergeCell ref="A15:CF15"/>
    <mergeCell ref="CG15:DM15"/>
    <mergeCell ref="DV15:ES15"/>
    <mergeCell ref="AG12:DS12"/>
  </mergeCells>
  <conditionalFormatting sqref="AV26:EW26">
    <cfRule type="cellIs" priority="1" dxfId="27" operator="equal" stopIfTrue="1">
      <formula>0</formula>
    </cfRule>
  </conditionalFormatting>
  <pageMargins left="0.78740157480315" right="0.708661417322835" top="0.78740157480315" bottom="0.393700787401575" header="0.196850393700787" footer="0.196850393700787"/>
  <pageSetup orientation="landscape" paperSize="9" scale="94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20">
    <tabColor rgb="FFFFFF00"/>
    <pageSetUpPr fitToPage="1"/>
  </sheetPr>
  <dimension ref="A1:IV78"/>
  <sheetViews>
    <sheetView view="pageBreakPreview" zoomScaleNormal="100" zoomScaleSheetLayoutView="100" workbookViewId="0" topLeftCell="A1">
      <selection pane="topLeft" activeCell="CU78" sqref="CU78:DR78"/>
    </sheetView>
  </sheetViews>
  <sheetFormatPr defaultColWidth="0.857142857142857" defaultRowHeight="12.75"/>
  <cols>
    <col min="1" max="97" width="0.857142857142857" style="38"/>
    <col min="98" max="98" width="0.857142857142857" style="38" customWidth="1"/>
    <col min="99" max="16384" width="0.857142857142857" style="38"/>
  </cols>
  <sheetData>
    <row r="1" spans="2:122" ht="15.75">
      <c r="B1" s="461" t="str">
        <f>'Раздел 1'!B1</f>
        <v>Раздел 1. Сведения об организации 
(на конец отчетного года)</v>
      </c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84"/>
    </row>
    <row r="2" ht="7.5" customHeight="1"/>
    <row r="3" spans="1:122" ht="27" customHeight="1">
      <c r="A3" s="474" t="s">
        <v>95</v>
      </c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4"/>
      <c s="473" t="s">
        <v>96</v>
      </c>
      <c s="474"/>
      <c s="474"/>
      <c s="474"/>
      <c s="474"/>
      <c s="474"/>
      <c s="474"/>
      <c s="474"/>
      <c s="474"/>
      <c s="474"/>
      <c s="474"/>
      <c s="474"/>
      <c s="466" t="s">
        <v>789</v>
      </c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8"/>
    </row>
    <row r="4" spans="1:122" ht="12.75">
      <c r="A4" s="478" t="s">
        <v>2876</v>
      </c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/>
      <c s="478" t="s">
        <v>2877</v>
      </c>
      <c s="478"/>
      <c s="478"/>
      <c s="478"/>
      <c s="478"/>
      <c s="478"/>
      <c s="478"/>
      <c s="478"/>
      <c s="478"/>
      <c s="478"/>
      <c s="478"/>
      <c s="478"/>
      <c s="466">
        <v>3</v>
      </c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8"/>
    </row>
    <row r="5" spans="1:122" ht="12.75">
      <c r="A5" s="85"/>
      <c s="475" t="s">
        <v>756</v>
      </c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7" t="s">
        <v>75</v>
      </c>
      <c s="477"/>
      <c s="477"/>
      <c s="477"/>
      <c s="477"/>
      <c s="477"/>
      <c s="477"/>
      <c s="477"/>
      <c s="477"/>
      <c s="477"/>
      <c s="477"/>
      <c s="477"/>
      <c s="466">
        <f>'Раздел 1'!D4</f>
        <v>5</v>
      </c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8"/>
    </row>
    <row r="6" spans="1:122" ht="12.75">
      <c r="A6" s="85"/>
      <c s="475" t="s">
        <v>757</v>
      </c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7" t="s">
        <v>76</v>
      </c>
      <c s="477"/>
      <c s="477"/>
      <c s="477"/>
      <c s="477"/>
      <c s="477"/>
      <c s="477"/>
      <c s="477"/>
      <c s="477"/>
      <c s="477"/>
      <c s="477"/>
      <c s="477"/>
      <c s="466">
        <f>'Раздел 1'!D5</f>
        <v>2</v>
      </c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8"/>
    </row>
    <row r="7" spans="1:122" ht="12.75" customHeight="1">
      <c r="A7" s="85"/>
      <c s="475" t="s">
        <v>758</v>
      </c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7" t="s">
        <v>792</v>
      </c>
      <c s="477"/>
      <c s="477"/>
      <c s="477"/>
      <c s="477"/>
      <c s="477"/>
      <c s="477"/>
      <c s="477"/>
      <c s="477"/>
      <c s="477"/>
      <c s="477"/>
      <c s="477"/>
      <c s="466">
        <f>'Раздел 1'!D6</f>
        <v>1</v>
      </c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8"/>
    </row>
    <row r="8" spans="1:122" ht="12.75">
      <c r="A8" s="85"/>
      <c s="475" t="s">
        <v>759</v>
      </c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7" t="s">
        <v>793</v>
      </c>
      <c s="477"/>
      <c s="477"/>
      <c s="477"/>
      <c s="477"/>
      <c s="477"/>
      <c s="477"/>
      <c s="477"/>
      <c s="477"/>
      <c s="477"/>
      <c s="477"/>
      <c s="477"/>
      <c s="466">
        <f>'Раздел 1'!D7</f>
        <v>2</v>
      </c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8"/>
    </row>
    <row r="9" spans="1:122" ht="12.75">
      <c r="A9" s="85"/>
      <c s="475" t="s">
        <v>790</v>
      </c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6"/>
      <c s="477" t="s">
        <v>794</v>
      </c>
      <c s="477"/>
      <c s="477"/>
      <c s="477"/>
      <c s="477"/>
      <c s="477"/>
      <c s="477"/>
      <c s="477"/>
      <c s="477"/>
      <c s="477"/>
      <c s="477"/>
      <c s="477"/>
      <c s="466">
        <f>'Раздел 1'!D8</f>
        <v>1</v>
      </c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7"/>
      <c s="468"/>
    </row>
    <row r="10" spans="1:122" ht="9" customHeight="1">
      <c r="A10" s="62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7"/>
      <c s="87"/>
      <c s="87"/>
      <c s="87"/>
      <c s="87"/>
      <c s="87"/>
      <c s="87"/>
      <c s="87"/>
      <c s="87"/>
      <c s="87"/>
      <c s="87"/>
      <c s="87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</row>
    <row r="11" spans="1:122" s="89" customFormat="1" ht="15.75">
      <c r="A11" s="461" t="str">
        <f>'Раздел 2'!B1</f>
        <v>Раздел 2. Режим работы групп и численность воспитанников в них 
(на конец отчетного года)</v>
      </c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  <c s="461"/>
    </row>
    <row r="12" ht="6.75" customHeight="1"/>
    <row r="13" spans="1:122" s="123" customFormat="1" ht="27" customHeight="1">
      <c r="A13" s="473" t="s">
        <v>820</v>
      </c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 t="s">
        <v>96</v>
      </c>
      <c s="473"/>
      <c s="473"/>
      <c s="473"/>
      <c s="473"/>
      <c s="473"/>
      <c s="473"/>
      <c s="473"/>
      <c s="473"/>
      <c s="473"/>
      <c s="473"/>
      <c s="473"/>
      <c s="463" t="s">
        <v>827</v>
      </c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5"/>
    </row>
    <row r="14" spans="1:122" s="123" customFormat="1" ht="12.75">
      <c r="A14" s="473" t="s">
        <v>2876</v>
      </c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/>
      <c s="473" t="s">
        <v>2877</v>
      </c>
      <c s="473"/>
      <c s="473"/>
      <c s="473"/>
      <c s="473"/>
      <c s="473"/>
      <c s="473"/>
      <c s="473"/>
      <c s="473"/>
      <c s="473"/>
      <c s="473"/>
      <c s="473"/>
      <c s="463">
        <v>3</v>
      </c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5"/>
    </row>
    <row r="15" spans="1:122" s="123" customFormat="1" ht="12.75" customHeight="1">
      <c r="A15" s="480" t="s">
        <v>822</v>
      </c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70">
        <v>201</v>
      </c>
      <c s="471"/>
      <c s="471"/>
      <c s="471"/>
      <c s="471"/>
      <c s="471"/>
      <c s="471"/>
      <c s="471"/>
      <c s="471"/>
      <c s="471"/>
      <c s="471"/>
      <c s="472"/>
      <c s="463">
        <f>'Раздел 2'!D4</f>
        <v>0</v>
      </c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5"/>
    </row>
    <row r="16" spans="1:122" s="123" customFormat="1" ht="12.75" customHeight="1">
      <c r="A16" s="480" t="s">
        <v>823</v>
      </c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70">
        <v>202</v>
      </c>
      <c s="471"/>
      <c s="471"/>
      <c s="471"/>
      <c s="471"/>
      <c s="471"/>
      <c s="471"/>
      <c s="471"/>
      <c s="471"/>
      <c s="471"/>
      <c s="471"/>
      <c s="472"/>
      <c s="463">
        <f>'Раздел 2'!D5</f>
        <v>47</v>
      </c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5"/>
    </row>
    <row r="17" spans="1:122" s="123" customFormat="1" ht="12.75" customHeight="1">
      <c r="A17" s="480" t="s">
        <v>824</v>
      </c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70">
        <v>203</v>
      </c>
      <c s="471"/>
      <c s="471"/>
      <c s="471"/>
      <c s="471"/>
      <c s="471"/>
      <c s="471"/>
      <c s="471"/>
      <c s="471"/>
      <c s="471"/>
      <c s="471"/>
      <c s="472"/>
      <c s="463">
        <f>'Раздел 2'!D6</f>
        <v>0</v>
      </c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5"/>
    </row>
    <row r="18" spans="1:122" s="123" customFormat="1" ht="12.75" customHeight="1">
      <c r="A18" s="480" t="s">
        <v>825</v>
      </c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70">
        <v>204</v>
      </c>
      <c s="471"/>
      <c s="471"/>
      <c s="471"/>
      <c s="471"/>
      <c s="471"/>
      <c s="471"/>
      <c s="471"/>
      <c s="471"/>
      <c s="471"/>
      <c s="471"/>
      <c s="472"/>
      <c s="463">
        <f>'Раздел 2'!D7</f>
        <v>0</v>
      </c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5"/>
    </row>
    <row r="19" spans="1:122" s="123" customFormat="1" ht="12.75" customHeight="1">
      <c r="A19" s="480" t="s">
        <v>826</v>
      </c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80"/>
      <c s="470">
        <v>205</v>
      </c>
      <c s="471"/>
      <c s="471"/>
      <c s="471"/>
      <c s="471"/>
      <c s="471"/>
      <c s="471"/>
      <c s="471"/>
      <c s="471"/>
      <c s="471"/>
      <c s="471"/>
      <c s="472"/>
      <c s="463">
        <f>'Раздел 2'!D8</f>
        <v>0</v>
      </c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4"/>
      <c s="465"/>
    </row>
    <row r="20" ht="9" customHeight="1"/>
    <row r="21" spans="1:125" ht="15.75">
      <c r="A21" s="462" t="s">
        <v>2830</v>
      </c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462"/>
      <c s="138"/>
      <c s="138"/>
      <c s="138"/>
    </row>
    <row r="22" spans="1:125" ht="7.5" customHeight="1">
      <c r="A22"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  <c s="125"/>
    </row>
    <row r="23" spans="1:125" ht="27" customHeight="1">
      <c r="A23" s="469" t="s">
        <v>106</v>
      </c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 t="s">
        <v>17</v>
      </c>
      <c s="469"/>
      <c s="469"/>
      <c s="469"/>
      <c s="469"/>
      <c s="469"/>
      <c s="469"/>
      <c s="469"/>
      <c s="469"/>
      <c s="469"/>
      <c s="469"/>
      <c s="469"/>
      <c s="469" t="s">
        <v>40</v>
      </c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124"/>
      <c s="124"/>
      <c s="124"/>
    </row>
    <row r="24" spans="1:125" ht="12.75">
      <c r="A24" s="469" t="s">
        <v>2876</v>
      </c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 t="s">
        <v>2877</v>
      </c>
      <c s="469"/>
      <c s="469"/>
      <c s="469"/>
      <c s="469"/>
      <c s="469"/>
      <c s="469"/>
      <c s="469"/>
      <c s="469"/>
      <c s="469"/>
      <c s="469"/>
      <c s="469"/>
      <c s="469" t="s">
        <v>13</v>
      </c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469"/>
      <c s="124"/>
      <c s="124"/>
      <c s="124"/>
    </row>
    <row r="25" spans="1:125" ht="12.75">
      <c r="A25" s="479" t="s">
        <v>893</v>
      </c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79"/>
      <c s="458">
        <v>301</v>
      </c>
      <c s="458"/>
      <c s="458"/>
      <c s="458"/>
      <c s="458"/>
      <c s="458"/>
      <c s="458"/>
      <c s="458"/>
      <c s="458"/>
      <c s="458"/>
      <c s="458"/>
      <c s="458"/>
      <c s="459">
        <f>'Раздел 3'!D4</f>
        <v>47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124"/>
      <c s="124"/>
      <c s="124"/>
    </row>
    <row r="26" spans="1:125" ht="26.25" customHeight="1">
      <c r="A26" s="457" t="s">
        <v>2960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302</v>
      </c>
      <c s="458"/>
      <c s="458"/>
      <c s="458"/>
      <c s="458"/>
      <c s="458"/>
      <c s="458"/>
      <c s="458"/>
      <c s="458"/>
      <c s="458"/>
      <c s="458"/>
      <c s="458"/>
      <c s="459">
        <f>'Раздел 3'!D5</f>
        <v>47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124"/>
      <c s="124"/>
      <c s="124"/>
    </row>
    <row r="27" spans="1:125" ht="12.75">
      <c r="A27" s="457" t="s">
        <v>850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303</v>
      </c>
      <c s="458"/>
      <c s="458"/>
      <c s="458"/>
      <c s="458"/>
      <c s="458"/>
      <c s="458"/>
      <c s="458"/>
      <c s="458"/>
      <c s="458"/>
      <c s="458"/>
      <c s="458"/>
      <c s="459">
        <f>'Раздел 3'!D6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124"/>
      <c s="124"/>
      <c s="124"/>
    </row>
    <row r="28" spans="1:125" ht="12.75">
      <c r="A28" s="457" t="s">
        <v>851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304</v>
      </c>
      <c s="458"/>
      <c s="458"/>
      <c s="458"/>
      <c s="458"/>
      <c s="458"/>
      <c s="458"/>
      <c s="458"/>
      <c s="458"/>
      <c s="458"/>
      <c s="458"/>
      <c s="458"/>
      <c s="459">
        <f>'Раздел 3'!D7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4"/>
      <c s="44"/>
      <c s="44"/>
    </row>
    <row r="29" spans="1:122" ht="12.75">
      <c r="A29" s="457" t="s">
        <v>852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305</v>
      </c>
      <c s="458"/>
      <c s="458"/>
      <c s="458"/>
      <c s="458"/>
      <c s="458"/>
      <c s="458"/>
      <c s="458"/>
      <c s="458"/>
      <c s="458"/>
      <c s="458"/>
      <c s="458"/>
      <c s="459">
        <f>'Раздел 3'!D8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30" spans="1:122" ht="12.75">
      <c r="A30" s="457" t="s">
        <v>854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306</v>
      </c>
      <c s="458"/>
      <c s="458"/>
      <c s="458"/>
      <c s="458"/>
      <c s="458"/>
      <c s="458"/>
      <c s="458"/>
      <c s="458"/>
      <c s="458"/>
      <c s="458"/>
      <c s="458"/>
      <c s="459">
        <f>'Раздел 3'!D9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31" spans="1:122" ht="12.75">
      <c r="A31" s="457" t="s">
        <v>855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307</v>
      </c>
      <c s="458"/>
      <c s="458"/>
      <c s="458"/>
      <c s="458"/>
      <c s="458"/>
      <c s="458"/>
      <c s="458"/>
      <c s="458"/>
      <c s="458"/>
      <c s="458"/>
      <c s="458"/>
      <c s="459">
        <f>'Раздел 3'!D10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32" spans="1:122" ht="12.75">
      <c r="A32" s="457" t="s">
        <v>856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308</v>
      </c>
      <c s="458"/>
      <c s="458"/>
      <c s="458"/>
      <c s="458"/>
      <c s="458"/>
      <c s="458"/>
      <c s="458"/>
      <c s="458"/>
      <c s="458"/>
      <c s="458"/>
      <c s="458"/>
      <c s="459">
        <f>'Раздел 3'!D11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33" spans="1:122" ht="12.75">
      <c r="A33" s="457" t="s">
        <v>857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309</v>
      </c>
      <c s="458"/>
      <c s="458"/>
      <c s="458"/>
      <c s="458"/>
      <c s="458"/>
      <c s="458"/>
      <c s="458"/>
      <c s="458"/>
      <c s="458"/>
      <c s="458"/>
      <c s="458"/>
      <c s="459">
        <f>'Раздел 3'!D12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34" spans="1:122" ht="12.75">
      <c r="A34" s="457" t="s">
        <v>858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310</v>
      </c>
      <c s="458"/>
      <c s="458"/>
      <c s="458"/>
      <c s="458"/>
      <c s="458"/>
      <c s="458"/>
      <c s="458"/>
      <c s="458"/>
      <c s="458"/>
      <c s="458"/>
      <c s="458"/>
      <c s="459">
        <f>'Раздел 3'!D13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35" spans="1:122" ht="12.75">
      <c r="A35" s="457" t="s">
        <v>859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311</v>
      </c>
      <c s="458"/>
      <c s="458"/>
      <c s="458"/>
      <c s="458"/>
      <c s="458"/>
      <c s="458"/>
      <c s="458"/>
      <c s="458"/>
      <c s="458"/>
      <c s="458"/>
      <c s="458"/>
      <c s="459">
        <f>'Раздел 3'!D14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36" spans="1:122" ht="12.75">
      <c r="A36" s="457" t="s">
        <v>860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312</v>
      </c>
      <c s="458"/>
      <c s="458"/>
      <c s="458"/>
      <c s="458"/>
      <c s="458"/>
      <c s="458"/>
      <c s="458"/>
      <c s="458"/>
      <c s="458"/>
      <c s="458"/>
      <c s="458"/>
      <c s="459">
        <f>'Раздел 3'!D15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37" spans="1:122" ht="12.75">
      <c r="A37" s="457" t="s">
        <v>2955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313</v>
      </c>
      <c s="458"/>
      <c s="458"/>
      <c s="458"/>
      <c s="458"/>
      <c s="458"/>
      <c s="458"/>
      <c s="458"/>
      <c s="458"/>
      <c s="458"/>
      <c s="458"/>
      <c s="458"/>
      <c s="459">
        <f>'Раздел 3'!D16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38" spans="1:122" ht="12.75">
      <c r="A38" s="457" t="s">
        <v>861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314</v>
      </c>
      <c s="458"/>
      <c s="458"/>
      <c s="458"/>
      <c s="458"/>
      <c s="458"/>
      <c s="458"/>
      <c s="458"/>
      <c s="458"/>
      <c s="458"/>
      <c s="458"/>
      <c s="458"/>
      <c s="459">
        <f>'Раздел 3'!D17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39" spans="1:122" ht="12.75">
      <c r="A39" s="457" t="s">
        <v>862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315</v>
      </c>
      <c s="458"/>
      <c s="458"/>
      <c s="458"/>
      <c s="458"/>
      <c s="458"/>
      <c s="458"/>
      <c s="458"/>
      <c s="458"/>
      <c s="458"/>
      <c s="458"/>
      <c s="458"/>
      <c s="459">
        <f>'Раздел 3'!D18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40" spans="1:122" ht="12.75">
      <c r="A40" s="457" t="s">
        <v>863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316</v>
      </c>
      <c s="458"/>
      <c s="458"/>
      <c s="458"/>
      <c s="458"/>
      <c s="458"/>
      <c s="458"/>
      <c s="458"/>
      <c s="458"/>
      <c s="458"/>
      <c s="458"/>
      <c s="458"/>
      <c s="459">
        <f>'Раздел 3'!D19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41" spans="1:122" ht="12.75">
      <c r="A41" s="457" t="s">
        <v>2817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317</v>
      </c>
      <c s="458"/>
      <c s="458"/>
      <c s="458"/>
      <c s="458"/>
      <c s="458"/>
      <c s="458"/>
      <c s="458"/>
      <c s="458"/>
      <c s="458"/>
      <c s="458"/>
      <c s="458"/>
      <c s="459">
        <f>'Раздел 3'!D20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42" spans="1:122" ht="12.75">
      <c r="A42" s="457" t="s">
        <v>864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318</v>
      </c>
      <c s="458"/>
      <c s="458"/>
      <c s="458"/>
      <c s="458"/>
      <c s="458"/>
      <c s="458"/>
      <c s="458"/>
      <c s="458"/>
      <c s="458"/>
      <c s="458"/>
      <c s="458"/>
      <c s="459">
        <f>'Раздел 3'!D21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43" spans="1:122" ht="12.75">
      <c r="A43" s="457" t="s">
        <v>865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319</v>
      </c>
      <c s="458"/>
      <c s="458"/>
      <c s="458"/>
      <c s="458"/>
      <c s="458"/>
      <c s="458"/>
      <c s="458"/>
      <c s="458"/>
      <c s="458"/>
      <c s="458"/>
      <c s="458"/>
      <c s="459">
        <f>'Раздел 3'!D22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44" spans="1:122" ht="12.75">
      <c r="A44" s="457" t="s">
        <v>866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320</v>
      </c>
      <c s="458"/>
      <c s="458"/>
      <c s="458"/>
      <c s="458"/>
      <c s="458"/>
      <c s="458"/>
      <c s="458"/>
      <c s="458"/>
      <c s="458"/>
      <c s="458"/>
      <c s="458"/>
      <c s="459">
        <f>'Раздел 3'!D23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45" spans="1:122" ht="12.75">
      <c r="A45" s="457" t="s">
        <v>867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321</v>
      </c>
      <c s="458"/>
      <c s="458"/>
      <c s="458"/>
      <c s="458"/>
      <c s="458"/>
      <c s="458"/>
      <c s="458"/>
      <c s="458"/>
      <c s="458"/>
      <c s="458"/>
      <c s="458"/>
      <c s="459">
        <f>'Раздел 3'!D24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46" spans="1:122" ht="12.75">
      <c r="A46" s="457" t="s">
        <v>868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322</v>
      </c>
      <c s="458"/>
      <c s="458"/>
      <c s="458"/>
      <c s="458"/>
      <c s="458"/>
      <c s="458"/>
      <c s="458"/>
      <c s="458"/>
      <c s="458"/>
      <c s="458"/>
      <c s="458"/>
      <c s="459">
        <f>'Раздел 3'!D25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47" spans="1:122" ht="12.75">
      <c r="A47" s="457" t="s">
        <v>869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323</v>
      </c>
      <c s="458"/>
      <c s="458"/>
      <c s="458"/>
      <c s="458"/>
      <c s="458"/>
      <c s="458"/>
      <c s="458"/>
      <c s="458"/>
      <c s="458"/>
      <c s="458"/>
      <c s="458"/>
      <c s="459">
        <f>'Раздел 3'!D26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48" spans="1:122" ht="12.75">
      <c r="A48" s="457" t="s">
        <v>870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324</v>
      </c>
      <c s="458"/>
      <c s="458"/>
      <c s="458"/>
      <c s="458"/>
      <c s="458"/>
      <c s="458"/>
      <c s="458"/>
      <c s="458"/>
      <c s="458"/>
      <c s="458"/>
      <c s="458"/>
      <c s="459">
        <f>'Раздел 3'!D27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49" spans="1:122" ht="12.75">
      <c r="A49" s="457" t="s">
        <v>871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325</v>
      </c>
      <c s="458"/>
      <c s="458"/>
      <c s="458"/>
      <c s="458"/>
      <c s="458"/>
      <c s="458"/>
      <c s="458"/>
      <c s="458"/>
      <c s="458"/>
      <c s="458"/>
      <c s="458"/>
      <c s="459">
        <f>'Раздел 3'!D28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50" spans="1:122" ht="12.75">
      <c r="A50" s="457" t="s">
        <v>872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326</v>
      </c>
      <c s="458"/>
      <c s="458"/>
      <c s="458"/>
      <c s="458"/>
      <c s="458"/>
      <c s="458"/>
      <c s="458"/>
      <c s="458"/>
      <c s="458"/>
      <c s="458"/>
      <c s="458"/>
      <c s="459">
        <f>'Раздел 3'!D29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51" spans="1:122" ht="12.75">
      <c r="A51" s="457" t="s">
        <v>2818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327</v>
      </c>
      <c s="458"/>
      <c s="458"/>
      <c s="458"/>
      <c s="458"/>
      <c s="458"/>
      <c s="458"/>
      <c s="458"/>
      <c s="458"/>
      <c s="458"/>
      <c s="458"/>
      <c s="458"/>
      <c s="459">
        <f>'Раздел 3'!D30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52" spans="1:122" ht="12.75">
      <c r="A52" s="457" t="s">
        <v>873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328</v>
      </c>
      <c s="458"/>
      <c s="458"/>
      <c s="458"/>
      <c s="458"/>
      <c s="458"/>
      <c s="458"/>
      <c s="458"/>
      <c s="458"/>
      <c s="458"/>
      <c s="458"/>
      <c s="458"/>
      <c s="459">
        <f>'Раздел 3'!D31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53" spans="1:122" ht="12.75">
      <c r="A53" s="457" t="s">
        <v>2956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329</v>
      </c>
      <c s="458"/>
      <c s="458"/>
      <c s="458"/>
      <c s="458"/>
      <c s="458"/>
      <c s="458"/>
      <c s="458"/>
      <c s="458"/>
      <c s="458"/>
      <c s="458"/>
      <c s="458"/>
      <c s="459">
        <f>'Раздел 3'!D32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54" spans="1:122" ht="12.75">
      <c r="A54" s="457" t="s">
        <v>874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330</v>
      </c>
      <c s="458"/>
      <c s="458"/>
      <c s="458"/>
      <c s="458"/>
      <c s="458"/>
      <c s="458"/>
      <c s="458"/>
      <c s="458"/>
      <c s="458"/>
      <c s="458"/>
      <c s="458"/>
      <c s="459">
        <f>'Раздел 3'!D33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55" spans="1:122" ht="12.75">
      <c r="A55" s="457" t="s">
        <v>875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331</v>
      </c>
      <c s="458"/>
      <c s="458"/>
      <c s="458"/>
      <c s="458"/>
      <c s="458"/>
      <c s="458"/>
      <c s="458"/>
      <c s="458"/>
      <c s="458"/>
      <c s="458"/>
      <c s="458"/>
      <c s="459">
        <f>'Раздел 3'!D34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56" spans="1:122" ht="12.75">
      <c r="A56" s="457" t="s">
        <v>876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332</v>
      </c>
      <c s="458"/>
      <c s="458"/>
      <c s="458"/>
      <c s="458"/>
      <c s="458"/>
      <c s="458"/>
      <c s="458"/>
      <c s="458"/>
      <c s="458"/>
      <c s="458"/>
      <c s="458"/>
      <c s="459">
        <f>'Раздел 3'!D35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57" spans="1:122" ht="12.75">
      <c r="A57" s="457" t="s">
        <v>877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333</v>
      </c>
      <c s="458"/>
      <c s="458"/>
      <c s="458"/>
      <c s="458"/>
      <c s="458"/>
      <c s="458"/>
      <c s="458"/>
      <c s="458"/>
      <c s="458"/>
      <c s="458"/>
      <c s="458"/>
      <c s="459">
        <f>'Раздел 3'!D36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58" spans="1:122" ht="12.75">
      <c r="A58" s="457" t="s">
        <v>878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334</v>
      </c>
      <c s="458"/>
      <c s="458"/>
      <c s="458"/>
      <c s="458"/>
      <c s="458"/>
      <c s="458"/>
      <c s="458"/>
      <c s="458"/>
      <c s="458"/>
      <c s="458"/>
      <c s="458"/>
      <c s="459">
        <f>'Раздел 3'!D37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59" spans="1:122" ht="12.75">
      <c r="A59" s="457" t="s">
        <v>879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335</v>
      </c>
      <c s="458"/>
      <c s="458"/>
      <c s="458"/>
      <c s="458"/>
      <c s="458"/>
      <c s="458"/>
      <c s="458"/>
      <c s="458"/>
      <c s="458"/>
      <c s="458"/>
      <c s="458"/>
      <c s="459">
        <f>'Раздел 3'!D38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60" spans="1:122" ht="12.75">
      <c r="A60" s="457" t="s">
        <v>880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336</v>
      </c>
      <c s="458"/>
      <c s="458"/>
      <c s="458"/>
      <c s="458"/>
      <c s="458"/>
      <c s="458"/>
      <c s="458"/>
      <c s="458"/>
      <c s="458"/>
      <c s="458"/>
      <c s="458"/>
      <c s="459">
        <f>'Раздел 3'!D39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61" spans="1:122" ht="12.75">
      <c r="A61" s="457" t="s">
        <v>881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337</v>
      </c>
      <c s="458"/>
      <c s="458"/>
      <c s="458"/>
      <c s="458"/>
      <c s="458"/>
      <c s="458"/>
      <c s="458"/>
      <c s="458"/>
      <c s="458"/>
      <c s="458"/>
      <c s="458"/>
      <c s="459">
        <f>'Раздел 3'!D40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62" spans="1:122" ht="12.75">
      <c r="A62" s="457" t="s">
        <v>2957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338</v>
      </c>
      <c s="458"/>
      <c s="458"/>
      <c s="458"/>
      <c s="458"/>
      <c s="458"/>
      <c s="458"/>
      <c s="458"/>
      <c s="458"/>
      <c s="458"/>
      <c s="458"/>
      <c s="458"/>
      <c s="459">
        <f>'Раздел 3'!D41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63" spans="1:256" s="44" customFormat="1" ht="12.75">
      <c r="A63" s="457" t="s">
        <v>2958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339</v>
      </c>
      <c s="458"/>
      <c s="458"/>
      <c s="458"/>
      <c s="458"/>
      <c s="458"/>
      <c s="458"/>
      <c s="458"/>
      <c s="458"/>
      <c s="458"/>
      <c s="458"/>
      <c s="458"/>
      <c s="459">
        <f>'Раздел 3'!D42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60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5"/>
      <c s="455"/>
      <c s="455"/>
      <c s="455"/>
      <c s="455"/>
      <c s="455"/>
      <c s="455"/>
      <c s="455"/>
      <c s="455"/>
      <c s="455"/>
      <c s="455"/>
      <c s="455"/>
      <c s="456"/>
      <c s="456"/>
      <c s="456"/>
      <c s="456"/>
      <c s="456"/>
      <c s="456"/>
      <c s="456"/>
      <c s="456"/>
      <c s="456"/>
      <c s="456"/>
      <c s="456"/>
      <c s="456"/>
      <c s="456"/>
      <c s="456"/>
      <c s="456"/>
      <c s="456"/>
      <c s="456"/>
      <c s="456"/>
      <c s="456"/>
      <c s="456"/>
      <c s="456"/>
      <c s="456"/>
      <c s="456"/>
      <c s="456"/>
      <c s="454"/>
      <c s="454"/>
      <c s="454"/>
      <c s="454"/>
      <c s="454"/>
      <c s="454"/>
      <c s="454"/>
      <c s="454"/>
      <c s="454"/>
      <c s="454"/>
      <c s="454"/>
      <c s="454"/>
    </row>
    <row r="64" spans="1:122" ht="12.75">
      <c r="A64" s="457" t="s">
        <v>882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340</v>
      </c>
      <c s="458"/>
      <c s="458"/>
      <c s="458"/>
      <c s="458"/>
      <c s="458"/>
      <c s="458"/>
      <c s="458"/>
      <c s="458"/>
      <c s="458"/>
      <c s="458"/>
      <c s="458"/>
      <c s="459">
        <f>'Раздел 3'!D43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65" spans="1:122" ht="12.75">
      <c r="A65" s="457" t="s">
        <v>883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341</v>
      </c>
      <c s="458"/>
      <c s="458"/>
      <c s="458"/>
      <c s="458"/>
      <c s="458"/>
      <c s="458"/>
      <c s="458"/>
      <c s="458"/>
      <c s="458"/>
      <c s="458"/>
      <c s="458"/>
      <c s="459">
        <f>'Раздел 3'!D44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66" spans="1:122" ht="12.75">
      <c r="A66" s="457" t="s">
        <v>884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342</v>
      </c>
      <c s="458"/>
      <c s="458"/>
      <c s="458"/>
      <c s="458"/>
      <c s="458"/>
      <c s="458"/>
      <c s="458"/>
      <c s="458"/>
      <c s="458"/>
      <c s="458"/>
      <c s="458"/>
      <c s="459">
        <f>'Раздел 3'!D45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67" spans="1:122" ht="12.75">
      <c r="A67" s="457" t="s">
        <v>885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343</v>
      </c>
      <c s="458"/>
      <c s="458"/>
      <c s="458"/>
      <c s="458"/>
      <c s="458"/>
      <c s="458"/>
      <c s="458"/>
      <c s="458"/>
      <c s="458"/>
      <c s="458"/>
      <c s="458"/>
      <c s="459">
        <f>'Раздел 3'!D46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68" spans="1:122" ht="12.75">
      <c r="A68" s="457" t="s">
        <v>886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344</v>
      </c>
      <c s="458"/>
      <c s="458"/>
      <c s="458"/>
      <c s="458"/>
      <c s="458"/>
      <c s="458"/>
      <c s="458"/>
      <c s="458"/>
      <c s="458"/>
      <c s="458"/>
      <c s="458"/>
      <c s="459">
        <f>'Раздел 3'!D47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69" spans="1:122" ht="12.75">
      <c r="A69" s="457" t="s">
        <v>887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345</v>
      </c>
      <c s="458"/>
      <c s="458"/>
      <c s="458"/>
      <c s="458"/>
      <c s="458"/>
      <c s="458"/>
      <c s="458"/>
      <c s="458"/>
      <c s="458"/>
      <c s="458"/>
      <c s="458"/>
      <c s="459">
        <f>'Раздел 3'!D48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70" spans="1:122" ht="12.75">
      <c r="A70" s="457" t="s">
        <v>2959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346</v>
      </c>
      <c s="458"/>
      <c s="458"/>
      <c s="458"/>
      <c s="458"/>
      <c s="458"/>
      <c s="458"/>
      <c s="458"/>
      <c s="458"/>
      <c s="458"/>
      <c s="458"/>
      <c s="458"/>
      <c s="459">
        <f>'Раздел 3'!D49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71" spans="1:122" ht="12.75">
      <c r="A71" s="457" t="s">
        <v>853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347</v>
      </c>
      <c s="458"/>
      <c s="458"/>
      <c s="458"/>
      <c s="458"/>
      <c s="458"/>
      <c s="458"/>
      <c s="458"/>
      <c s="458"/>
      <c s="458"/>
      <c s="458"/>
      <c s="458"/>
      <c s="459">
        <f>'Раздел 3'!D50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72" spans="1:122" ht="12.75">
      <c r="A72" s="457" t="s">
        <v>888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348</v>
      </c>
      <c s="458"/>
      <c s="458"/>
      <c s="458"/>
      <c s="458"/>
      <c s="458"/>
      <c s="458"/>
      <c s="458"/>
      <c s="458"/>
      <c s="458"/>
      <c s="458"/>
      <c s="458"/>
      <c s="459">
        <f>'Раздел 3'!D51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73" spans="1:122" ht="12.75">
      <c r="A73" s="457" t="s">
        <v>889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349</v>
      </c>
      <c s="458"/>
      <c s="458"/>
      <c s="458"/>
      <c s="458"/>
      <c s="458"/>
      <c s="458"/>
      <c s="458"/>
      <c s="458"/>
      <c s="458"/>
      <c s="458"/>
      <c s="458"/>
      <c s="459">
        <f>'Раздел 3'!D52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74" spans="1:122" ht="12.75">
      <c r="A74" s="457" t="s">
        <v>2819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350</v>
      </c>
      <c s="458"/>
      <c s="458"/>
      <c s="458"/>
      <c s="458"/>
      <c s="458"/>
      <c s="458"/>
      <c s="458"/>
      <c s="458"/>
      <c s="458"/>
      <c s="458"/>
      <c s="458"/>
      <c s="459">
        <f>'Раздел 3'!D53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75" spans="1:122" ht="12.75">
      <c r="A75" s="457" t="s">
        <v>890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351</v>
      </c>
      <c s="458"/>
      <c s="458"/>
      <c s="458"/>
      <c s="458"/>
      <c s="458"/>
      <c s="458"/>
      <c s="458"/>
      <c s="458"/>
      <c s="458"/>
      <c s="458"/>
      <c s="458"/>
      <c s="459">
        <f>'Раздел 3'!D54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76" spans="1:122" ht="12.75">
      <c r="A76" s="457" t="s">
        <v>891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352</v>
      </c>
      <c s="458"/>
      <c s="458"/>
      <c s="458"/>
      <c s="458"/>
      <c s="458"/>
      <c s="458"/>
      <c s="458"/>
      <c s="458"/>
      <c s="458"/>
      <c s="458"/>
      <c s="458"/>
      <c s="459">
        <f>'Раздел 3'!D55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77" spans="1:122" ht="12.75">
      <c r="A77" s="457" t="s">
        <v>892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353</v>
      </c>
      <c s="458"/>
      <c s="458"/>
      <c s="458"/>
      <c s="458"/>
      <c s="458"/>
      <c s="458"/>
      <c s="458"/>
      <c s="458"/>
      <c s="458"/>
      <c s="458"/>
      <c s="458"/>
      <c s="459">
        <f>'Раздел 3'!D56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  <row r="78" spans="1:122" ht="12.75">
      <c r="A78" s="457" t="s">
        <v>2961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>
        <v>354</v>
      </c>
      <c s="458"/>
      <c s="458"/>
      <c s="458"/>
      <c s="458"/>
      <c s="458"/>
      <c s="458"/>
      <c s="458"/>
      <c s="458"/>
      <c s="458"/>
      <c s="458"/>
      <c s="458"/>
      <c s="459">
        <f>'Раздел 3'!D57</f>
        <v>0</v>
      </c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</row>
  </sheetData>
  <sheetProtection password="CF7A" sheet="1" objects="1" scenarios="1" formatColumns="0" formatRows="0" autoFilter="0"/>
  <mergeCells count="217">
    <mergeCell ref="A14:CH14"/>
    <mergeCell ref="CI14:CT14"/>
    <mergeCell ref="A23:CH23"/>
    <mergeCell ref="A24:CH24"/>
    <mergeCell ref="A25:CH25"/>
    <mergeCell ref="A15:CH15"/>
    <mergeCell ref="A16:CH16"/>
    <mergeCell ref="A17:CH17"/>
    <mergeCell ref="A18:CH18"/>
    <mergeCell ref="A19:CH19"/>
    <mergeCell ref="CU18:DR18"/>
    <mergeCell ref="CU23:DR23"/>
    <mergeCell ref="A31:CH31"/>
    <mergeCell ref="CI31:CT31"/>
    <mergeCell ref="CU31:DR31"/>
    <mergeCell ref="A26:CH26"/>
    <mergeCell ref="A27:CH27"/>
    <mergeCell ref="A30:CH30"/>
    <mergeCell ref="CI30:CT30"/>
    <mergeCell ref="CU30:DR30"/>
    <mergeCell ref="B6:CH6"/>
    <mergeCell ref="CI19:CT19"/>
    <mergeCell ref="CU24:DR24"/>
    <mergeCell ref="CU25:DR25"/>
    <mergeCell ref="CI13:CT13"/>
    <mergeCell ref="CU9:DR9"/>
    <mergeCell ref="CU13:DR13"/>
    <mergeCell ref="CI15:CT15"/>
    <mergeCell ref="CI16:CT16"/>
    <mergeCell ref="CI17:CT17"/>
    <mergeCell ref="B9:CH9"/>
    <mergeCell ref="CI9:CT9"/>
    <mergeCell ref="B7:CH7"/>
    <mergeCell ref="CI7:CT7"/>
    <mergeCell ref="B8:CH8"/>
    <mergeCell ref="CI8:CT8"/>
    <mergeCell ref="CI18:CT18"/>
    <mergeCell ref="CI24:CT24"/>
    <mergeCell ref="A13:CH13"/>
    <mergeCell ref="A3:CH3"/>
    <mergeCell ref="CI3:CT3"/>
    <mergeCell ref="B5:CH5"/>
    <mergeCell ref="CI5:CT5"/>
    <mergeCell ref="A4:CH4"/>
    <mergeCell ref="CI4:CT4"/>
    <mergeCell ref="CI6:CT6"/>
    <mergeCell ref="CI25:CT25"/>
    <mergeCell ref="CI26:CT26"/>
    <mergeCell ref="A29:CH29"/>
    <mergeCell ref="CI29:CT29"/>
    <mergeCell ref="CU29:DR29"/>
    <mergeCell ref="CI23:CT23"/>
    <mergeCell ref="CU19:DR19"/>
    <mergeCell ref="CU26:DR26"/>
    <mergeCell ref="CI27:CT27"/>
    <mergeCell ref="CU27:DR27"/>
    <mergeCell ref="CU3:DR3"/>
    <mergeCell ref="CU4:DR4"/>
    <mergeCell ref="CU5:DR5"/>
    <mergeCell ref="CU6:DR6"/>
    <mergeCell ref="CU7:DR7"/>
    <mergeCell ref="CU8:DR8"/>
    <mergeCell ref="B1:DQ1"/>
    <mergeCell ref="A11:DR11"/>
    <mergeCell ref="A21:DR21"/>
    <mergeCell ref="A28:CH28"/>
    <mergeCell ref="CI28:CT28"/>
    <mergeCell ref="CU28:DR28"/>
    <mergeCell ref="CU14:DR14"/>
    <mergeCell ref="CU15:DR15"/>
    <mergeCell ref="CU16:DR16"/>
    <mergeCell ref="CU17:DR17"/>
    <mergeCell ref="A32:CH32"/>
    <mergeCell ref="CI32:CT32"/>
    <mergeCell ref="CU32:DR32"/>
    <mergeCell ref="A33:CH33"/>
    <mergeCell ref="CI33:CT33"/>
    <mergeCell ref="CU33:DR33"/>
    <mergeCell ref="A34:CH34"/>
    <mergeCell ref="CI34:CT34"/>
    <mergeCell ref="CU34:DR34"/>
    <mergeCell ref="A35:CH35"/>
    <mergeCell ref="CI35:CT35"/>
    <mergeCell ref="CU35:DR35"/>
    <mergeCell ref="A36:CH36"/>
    <mergeCell ref="CI36:CT36"/>
    <mergeCell ref="CU36:DR36"/>
    <mergeCell ref="A38:CH38"/>
    <mergeCell ref="CI38:CT38"/>
    <mergeCell ref="CU38:DR38"/>
    <mergeCell ref="A39:CH39"/>
    <mergeCell ref="CI39:CT39"/>
    <mergeCell ref="CU39:DR39"/>
    <mergeCell ref="A40:CH40"/>
    <mergeCell ref="CI40:CT40"/>
    <mergeCell ref="CU40:DR40"/>
    <mergeCell ref="A41:CH41"/>
    <mergeCell ref="CI41:CT41"/>
    <mergeCell ref="CU41:DR41"/>
    <mergeCell ref="A42:CH42"/>
    <mergeCell ref="CI42:CT42"/>
    <mergeCell ref="CU42:DR42"/>
    <mergeCell ref="A43:CH43"/>
    <mergeCell ref="CI43:CT43"/>
    <mergeCell ref="CU43:DR43"/>
    <mergeCell ref="A44:CH44"/>
    <mergeCell ref="CI44:CT44"/>
    <mergeCell ref="CU44:DR44"/>
    <mergeCell ref="A45:CH45"/>
    <mergeCell ref="CI45:CT45"/>
    <mergeCell ref="CU45:DR45"/>
    <mergeCell ref="A46:CH46"/>
    <mergeCell ref="CI46:CT46"/>
    <mergeCell ref="CU46:DR46"/>
    <mergeCell ref="A47:CH47"/>
    <mergeCell ref="CI47:CT47"/>
    <mergeCell ref="CU47:DR47"/>
    <mergeCell ref="A48:CH48"/>
    <mergeCell ref="CI48:CT48"/>
    <mergeCell ref="CU48:DR48"/>
    <mergeCell ref="A49:CH49"/>
    <mergeCell ref="CI49:CT49"/>
    <mergeCell ref="CU49:DR49"/>
    <mergeCell ref="A50:CH50"/>
    <mergeCell ref="CI50:CT50"/>
    <mergeCell ref="CU50:DR50"/>
    <mergeCell ref="A51:CH51"/>
    <mergeCell ref="CI51:CT51"/>
    <mergeCell ref="CU51:DR51"/>
    <mergeCell ref="A52:CH52"/>
    <mergeCell ref="CI52:CT52"/>
    <mergeCell ref="CU52:DR52"/>
    <mergeCell ref="A53:CH53"/>
    <mergeCell ref="CI53:CT53"/>
    <mergeCell ref="CU53:DR53"/>
    <mergeCell ref="A54:CH54"/>
    <mergeCell ref="CI54:CT54"/>
    <mergeCell ref="CU54:DR54"/>
    <mergeCell ref="A55:CH55"/>
    <mergeCell ref="CI55:CT55"/>
    <mergeCell ref="CU55:DR55"/>
    <mergeCell ref="A56:CH56"/>
    <mergeCell ref="CI56:CT56"/>
    <mergeCell ref="CU56:DR56"/>
    <mergeCell ref="A57:CH57"/>
    <mergeCell ref="CI57:CT57"/>
    <mergeCell ref="CU57:DR57"/>
    <mergeCell ref="A58:CH58"/>
    <mergeCell ref="CI58:CT58"/>
    <mergeCell ref="CU58:DR58"/>
    <mergeCell ref="A59:CH59"/>
    <mergeCell ref="CI59:CT59"/>
    <mergeCell ref="CU59:DR59"/>
    <mergeCell ref="A60:CH60"/>
    <mergeCell ref="CI60:CT60"/>
    <mergeCell ref="CU60:DR60"/>
    <mergeCell ref="A61:CH61"/>
    <mergeCell ref="CI61:CT61"/>
    <mergeCell ref="CU61:DR61"/>
    <mergeCell ref="A64:CH64"/>
    <mergeCell ref="CI64:CT64"/>
    <mergeCell ref="CU64:DR64"/>
    <mergeCell ref="CI63:CT63"/>
    <mergeCell ref="CU63:DR63"/>
    <mergeCell ref="A65:CH65"/>
    <mergeCell ref="CI65:CT65"/>
    <mergeCell ref="CU65:DR65"/>
    <mergeCell ref="A66:CH66"/>
    <mergeCell ref="CI66:CT66"/>
    <mergeCell ref="CU66:DR66"/>
    <mergeCell ref="A71:CH71"/>
    <mergeCell ref="CI71:CT71"/>
    <mergeCell ref="CU71:DR71"/>
    <mergeCell ref="A67:CH67"/>
    <mergeCell ref="CI67:CT67"/>
    <mergeCell ref="CU67:DR67"/>
    <mergeCell ref="A68:CH68"/>
    <mergeCell ref="CI68:CT68"/>
    <mergeCell ref="CU68:DR68"/>
    <mergeCell ref="A72:CH72"/>
    <mergeCell ref="CI72:CT72"/>
    <mergeCell ref="CU72:DR72"/>
    <mergeCell ref="A73:CH73"/>
    <mergeCell ref="CI73:CT73"/>
    <mergeCell ref="CU73:DR73"/>
    <mergeCell ref="A74:CH74"/>
    <mergeCell ref="CI74:CT74"/>
    <mergeCell ref="CU74:DR74"/>
    <mergeCell ref="A75:CH75"/>
    <mergeCell ref="CI75:CT75"/>
    <mergeCell ref="CU75:DR75"/>
    <mergeCell ref="A76:CH76"/>
    <mergeCell ref="CI76:CT76"/>
    <mergeCell ref="CU76:DR76"/>
    <mergeCell ref="A77:CH77"/>
    <mergeCell ref="CI77:CT77"/>
    <mergeCell ref="CU77:DR77"/>
    <mergeCell ref="A78:CH78"/>
    <mergeCell ref="CI78:CT78"/>
    <mergeCell ref="CU78:DR78"/>
    <mergeCell ref="A37:CH37"/>
    <mergeCell ref="CI37:CT37"/>
    <mergeCell ref="CU37:DR37"/>
    <mergeCell ref="A62:CH62"/>
    <mergeCell ref="CI62:CT62"/>
    <mergeCell ref="CU62:DR62"/>
    <mergeCell ref="A63:CH63"/>
    <mergeCell ref="DS63:GZ63"/>
    <mergeCell ref="HA63:HL63"/>
    <mergeCell ref="HM63:IJ63"/>
    <mergeCell ref="IK63:IV63"/>
    <mergeCell ref="A70:CH70"/>
    <mergeCell ref="CI70:CT70"/>
    <mergeCell ref="CU70:DR70"/>
    <mergeCell ref="A69:CH69"/>
    <mergeCell ref="CI69:CT69"/>
    <mergeCell ref="CU69:DR69"/>
  </mergeCells>
  <conditionalFormatting sqref="DS26:DU27">
    <cfRule type="cellIs" priority="7" dxfId="27" operator="equal" stopIfTrue="1">
      <formula>0</formula>
    </cfRule>
  </conditionalFormatting>
  <pageMargins left="0.78740157480315" right="0.708661417322835" top="0.78740157480315" bottom="0.393700787401575" header="0.196850393700787" footer="0.196850393700787"/>
  <pageSetup orientation="portrait" paperSize="9" scale="75" r:id="rId1"/>
  <headerFooter alignWithMargins="0"/>
  <ignoredErrors>
    <ignoredError sqref="CI5:CI9 CU24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40">
    <tabColor rgb="FFFFFF00"/>
  </sheetPr>
  <dimension ref="A1:Q33"/>
  <sheetViews>
    <sheetView view="pageBreakPreview" zoomScale="115" zoomScaleNormal="85" zoomScaleSheetLayoutView="115" workbookViewId="0" topLeftCell="A1">
      <selection pane="topLeft" activeCell="D25" sqref="D25"/>
    </sheetView>
  </sheetViews>
  <sheetFormatPr defaultRowHeight="12.75"/>
  <cols>
    <col min="1" max="1" width="46.7142857142857" customWidth="1"/>
    <col min="2" max="2" width="6.71428571428571" customWidth="1"/>
    <col min="3" max="3" width="9.57142857142857" customWidth="1"/>
    <col min="4" max="4" width="13.5714285714286" customWidth="1"/>
    <col min="5" max="5" width="16.1428571428571" customWidth="1"/>
    <col min="6" max="6" width="12.8571428571429" customWidth="1"/>
    <col min="7" max="7" width="10" customWidth="1"/>
    <col min="8" max="8" width="15" customWidth="1"/>
    <col min="9" max="9" width="5.85714285714286" customWidth="1"/>
    <col min="10" max="10" width="44.7142857142857" style="197" hidden="1" customWidth="1"/>
    <col min="11" max="12" width="9.14285714285714" style="197" hidden="1" customWidth="1"/>
    <col min="13" max="13" width="7.71428571428571" style="197" hidden="1" customWidth="1"/>
    <col min="14" max="14" width="0.428571428571429" style="197" customWidth="1"/>
    <col min="15" max="15" width="4" style="197" hidden="1" customWidth="1"/>
    <col min="16" max="16" width="4.57142857142857" style="197" hidden="1" customWidth="1"/>
    <col min="17" max="17" width="9.14285714285714" style="197" customWidth="1"/>
  </cols>
  <sheetData>
    <row r="1" spans="1:17" ht="25.5" customHeight="1">
      <c r="A1" s="484" t="s">
        <v>829</v>
      </c>
      <c s="484"/>
      <c s="484"/>
      <c s="484"/>
      <c s="484"/>
      <c s="484"/>
      <c s="484"/>
      <c s="484"/>
      <c r="J1" s="194"/>
      <c s="194"/>
      <c s="194"/>
      <c s="194"/>
      <c s="194"/>
      <c s="194"/>
      <c s="194"/>
      <c s="194"/>
    </row>
    <row r="2" spans="1:17" ht="9" customHeight="1">
      <c r="A2" s="483"/>
      <c s="483"/>
      <c s="483"/>
      <c s="483"/>
      <c s="483"/>
      <c s="483"/>
      <c s="483"/>
      <c s="483"/>
      <c r="J2" s="194"/>
      <c s="194"/>
      <c s="194"/>
      <c s="194"/>
      <c s="194"/>
      <c s="194"/>
      <c s="194"/>
      <c s="194"/>
    </row>
    <row r="3" spans="1:17" ht="30" customHeight="1">
      <c r="A3" s="469" t="s">
        <v>106</v>
      </c>
      <c s="469" t="s">
        <v>17</v>
      </c>
      <c s="469" t="s">
        <v>39</v>
      </c>
      <c s="469" t="s">
        <v>832</v>
      </c>
      <c s="469"/>
      <c s="469"/>
      <c s="469"/>
      <c s="469"/>
      <c r="J3" s="481"/>
      <c s="482"/>
      <c s="482"/>
      <c s="195"/>
      <c s="195"/>
      <c s="195"/>
      <c s="196"/>
      <c s="194"/>
    </row>
    <row r="4" spans="1:17" ht="38.25" customHeight="1">
      <c r="A4" s="469"/>
      <c s="469"/>
      <c s="469"/>
      <c s="185" t="s">
        <v>833</v>
      </c>
      <c s="185" t="s">
        <v>834</v>
      </c>
      <c s="185" t="s">
        <v>835</v>
      </c>
      <c s="185" t="s">
        <v>836</v>
      </c>
      <c s="185" t="s">
        <v>837</v>
      </c>
      <c r="J4" s="481"/>
      <c s="482"/>
      <c s="482"/>
      <c s="195"/>
      <c s="195"/>
      <c s="195"/>
      <c s="196"/>
      <c s="194"/>
    </row>
    <row r="5" spans="1:17" ht="12.75">
      <c r="A5" s="185" t="s">
        <v>2876</v>
      </c>
      <c s="185" t="s">
        <v>2877</v>
      </c>
      <c s="185" t="s">
        <v>12</v>
      </c>
      <c s="185" t="s">
        <v>13</v>
      </c>
      <c s="185" t="s">
        <v>14</v>
      </c>
      <c s="185" t="s">
        <v>18</v>
      </c>
      <c s="185">
        <v>7</v>
      </c>
      <c s="185">
        <v>8</v>
      </c>
      <c r="J5" s="195"/>
      <c s="195"/>
      <c s="195"/>
      <c s="195"/>
      <c s="195"/>
      <c s="195"/>
      <c s="194"/>
      <c s="194"/>
    </row>
    <row r="6" spans="1:17" ht="24" customHeight="1">
      <c r="A6" s="191" t="s">
        <v>830</v>
      </c>
      <c s="185">
        <v>401</v>
      </c>
      <c s="192">
        <f>'Раздел 4'!D5</f>
        <v>4</v>
      </c>
      <c s="192">
        <f>'Раздел 4'!E5</f>
        <v>0</v>
      </c>
      <c s="192">
        <f>'Раздел 4'!F5</f>
        <v>1</v>
      </c>
      <c s="192">
        <f>'Раздел 4'!G5</f>
        <v>2</v>
      </c>
      <c s="192">
        <f>'Раздел 4'!H5</f>
        <v>1</v>
      </c>
      <c s="192">
        <f>'Раздел 4'!I5</f>
        <v>0</v>
      </c>
      <c r="J6" s="195"/>
      <c s="195"/>
      <c s="195"/>
      <c s="195"/>
      <c s="195"/>
      <c s="195"/>
      <c s="194"/>
      <c s="194"/>
    </row>
    <row r="7" spans="1:17" ht="25.5">
      <c r="A7" s="186" t="s">
        <v>762</v>
      </c>
      <c s="185">
        <v>402</v>
      </c>
      <c s="192">
        <f>'Раздел 4'!D6</f>
        <v>0</v>
      </c>
      <c s="192">
        <f>'Раздел 4'!E6</f>
        <v>0</v>
      </c>
      <c s="192">
        <f>'Раздел 4'!F6</f>
        <v>0</v>
      </c>
      <c s="192">
        <f>'Раздел 4'!G6</f>
        <v>0</v>
      </c>
      <c s="192">
        <f>'Раздел 4'!H6</f>
        <v>0</v>
      </c>
      <c s="192">
        <f>'Раздел 4'!I6</f>
        <v>0</v>
      </c>
      <c r="J7" s="195"/>
      <c s="195"/>
      <c s="195"/>
      <c s="195"/>
      <c s="195"/>
      <c s="195"/>
      <c s="194"/>
      <c s="194"/>
    </row>
    <row r="8" spans="1:17" ht="25.5">
      <c r="A8" s="187" t="s">
        <v>791</v>
      </c>
      <c s="185">
        <v>403</v>
      </c>
      <c s="192">
        <f>'Раздел 4'!D7</f>
        <v>0</v>
      </c>
      <c s="192">
        <f>'Раздел 4'!E7</f>
        <v>0</v>
      </c>
      <c s="192">
        <f>'Раздел 4'!F7</f>
        <v>0</v>
      </c>
      <c s="192">
        <f>'Раздел 4'!G7</f>
        <v>0</v>
      </c>
      <c s="192">
        <f>'Раздел 4'!H7</f>
        <v>0</v>
      </c>
      <c s="192">
        <f>'Раздел 4'!I7</f>
        <v>0</v>
      </c>
      <c r="J8" s="195"/>
      <c s="195"/>
      <c s="195"/>
      <c s="195"/>
      <c s="195"/>
      <c s="195"/>
      <c s="194"/>
      <c s="194"/>
    </row>
    <row r="9" spans="1:17" ht="12.75">
      <c r="A9" s="187" t="s">
        <v>99</v>
      </c>
      <c s="185">
        <v>404</v>
      </c>
      <c s="192">
        <f>'Раздел 4'!D8</f>
        <v>0</v>
      </c>
      <c s="192">
        <f>'Раздел 4'!E8</f>
        <v>0</v>
      </c>
      <c s="192">
        <f>'Раздел 4'!F8</f>
        <v>0</v>
      </c>
      <c s="192">
        <f>'Раздел 4'!G8</f>
        <v>0</v>
      </c>
      <c s="192">
        <f>'Раздел 4'!H8</f>
        <v>0</v>
      </c>
      <c s="192">
        <f>'Раздел 4'!I8</f>
        <v>0</v>
      </c>
      <c r="J9" s="195"/>
      <c s="195"/>
      <c s="195"/>
      <c s="195"/>
      <c s="195"/>
      <c s="195"/>
      <c s="194"/>
      <c s="194"/>
    </row>
    <row r="10" spans="1:17" ht="25.5">
      <c r="A10" s="188" t="s">
        <v>1008</v>
      </c>
      <c s="185">
        <v>405</v>
      </c>
      <c s="192">
        <f>'Раздел 4'!D9</f>
        <v>0</v>
      </c>
      <c s="192">
        <f>'Раздел 4'!E9</f>
        <v>0</v>
      </c>
      <c s="192">
        <f>'Раздел 4'!F9</f>
        <v>0</v>
      </c>
      <c s="192">
        <f>'Раздел 4'!G9</f>
        <v>0</v>
      </c>
      <c s="192">
        <f>'Раздел 4'!H9</f>
        <v>0</v>
      </c>
      <c s="192">
        <f>'Раздел 4'!I9</f>
        <v>0</v>
      </c>
      <c r="J10" s="195"/>
      <c s="195"/>
      <c s="195"/>
      <c s="195"/>
      <c s="195"/>
      <c s="195"/>
      <c s="194"/>
      <c s="194"/>
    </row>
    <row r="11" spans="1:17" ht="12.75">
      <c r="A11" s="187" t="s">
        <v>100</v>
      </c>
      <c s="185">
        <v>406</v>
      </c>
      <c s="192">
        <f>'Раздел 4'!D10</f>
        <v>0</v>
      </c>
      <c s="192">
        <f>'Раздел 4'!E10</f>
        <v>0</v>
      </c>
      <c s="192">
        <f>'Раздел 4'!F10</f>
        <v>0</v>
      </c>
      <c s="192">
        <f>'Раздел 4'!G10</f>
        <v>0</v>
      </c>
      <c s="192">
        <f>'Раздел 4'!H10</f>
        <v>0</v>
      </c>
      <c s="192">
        <f>'Раздел 4'!I10</f>
        <v>0</v>
      </c>
      <c r="J11" s="195"/>
      <c s="195"/>
      <c s="195"/>
      <c s="195"/>
      <c s="195"/>
      <c s="195"/>
      <c s="194"/>
      <c s="194"/>
    </row>
    <row r="12" spans="1:17" ht="12.75">
      <c r="A12" s="187" t="s">
        <v>101</v>
      </c>
      <c s="185">
        <v>407</v>
      </c>
      <c s="192">
        <f>'Раздел 4'!D11</f>
        <v>0</v>
      </c>
      <c s="192">
        <f>'Раздел 4'!E11</f>
        <v>0</v>
      </c>
      <c s="192">
        <f>'Раздел 4'!F11</f>
        <v>0</v>
      </c>
      <c s="192">
        <f>'Раздел 4'!G11</f>
        <v>0</v>
      </c>
      <c s="192">
        <f>'Раздел 4'!H11</f>
        <v>0</v>
      </c>
      <c s="192">
        <f>'Раздел 4'!I11</f>
        <v>0</v>
      </c>
      <c r="J12" s="195"/>
      <c s="195"/>
      <c s="195"/>
      <c s="195"/>
      <c s="195"/>
      <c s="195"/>
      <c s="194"/>
      <c s="194"/>
    </row>
    <row r="13" spans="1:17" ht="12.75">
      <c r="A13" s="187" t="s">
        <v>102</v>
      </c>
      <c s="185">
        <v>408</v>
      </c>
      <c s="192">
        <f>'Раздел 4'!D12</f>
        <v>0</v>
      </c>
      <c s="192">
        <f>'Раздел 4'!E12</f>
        <v>0</v>
      </c>
      <c s="192">
        <f>'Раздел 4'!F12</f>
        <v>0</v>
      </c>
      <c s="192">
        <f>'Раздел 4'!G12</f>
        <v>0</v>
      </c>
      <c s="192">
        <f>'Раздел 4'!H12</f>
        <v>0</v>
      </c>
      <c s="192">
        <f>'Раздел 4'!I12</f>
        <v>0</v>
      </c>
      <c r="J13" s="195"/>
      <c s="195"/>
      <c s="195"/>
      <c s="195"/>
      <c s="195"/>
      <c s="195"/>
      <c s="194"/>
      <c s="194"/>
    </row>
    <row r="14" spans="1:17" ht="25.5">
      <c r="A14" s="188" t="s">
        <v>1007</v>
      </c>
      <c s="185">
        <v>409</v>
      </c>
      <c s="192">
        <f>'Раздел 4'!D13</f>
        <v>0</v>
      </c>
      <c s="192">
        <f>'Раздел 4'!E13</f>
        <v>0</v>
      </c>
      <c s="192">
        <f>'Раздел 4'!F13</f>
        <v>0</v>
      </c>
      <c s="192">
        <f>'Раздел 4'!G13</f>
        <v>0</v>
      </c>
      <c s="192">
        <f>'Раздел 4'!H13</f>
        <v>0</v>
      </c>
      <c s="192">
        <f>'Раздел 4'!I13</f>
        <v>0</v>
      </c>
      <c r="J14" s="195"/>
      <c s="195"/>
      <c s="195"/>
      <c s="195"/>
      <c s="195"/>
      <c s="195"/>
      <c s="194"/>
      <c s="194"/>
    </row>
    <row r="15" spans="1:17" ht="16.5" customHeight="1">
      <c r="A15" s="187" t="s">
        <v>103</v>
      </c>
      <c s="185">
        <v>410</v>
      </c>
      <c s="192">
        <f>'Раздел 4'!D14</f>
        <v>0</v>
      </c>
      <c s="192">
        <f>'Раздел 4'!E14</f>
        <v>0</v>
      </c>
      <c s="192">
        <f>'Раздел 4'!F14</f>
        <v>0</v>
      </c>
      <c s="192">
        <f>'Раздел 4'!G14</f>
        <v>0</v>
      </c>
      <c s="192">
        <f>'Раздел 4'!H14</f>
        <v>0</v>
      </c>
      <c s="192">
        <f>'Раздел 4'!I14</f>
        <v>0</v>
      </c>
      <c r="J15" s="195"/>
      <c s="195"/>
      <c s="195"/>
      <c s="195"/>
      <c s="195"/>
      <c s="195"/>
      <c s="194"/>
      <c s="194"/>
    </row>
    <row r="16" spans="1:17" ht="12.75">
      <c r="A16" s="187" t="s">
        <v>104</v>
      </c>
      <c s="185">
        <v>411</v>
      </c>
      <c s="192">
        <f>'Раздел 4'!D15</f>
        <v>0</v>
      </c>
      <c s="192">
        <f>'Раздел 4'!E15</f>
        <v>0</v>
      </c>
      <c s="192">
        <f>'Раздел 4'!F15</f>
        <v>0</v>
      </c>
      <c s="192">
        <f>'Раздел 4'!G15</f>
        <v>0</v>
      </c>
      <c s="192">
        <f>'Раздел 4'!H15</f>
        <v>0</v>
      </c>
      <c s="192">
        <f>'Раздел 4'!I15</f>
        <v>0</v>
      </c>
      <c r="J16" s="195"/>
      <c s="195"/>
      <c s="195"/>
      <c s="195"/>
      <c s="195"/>
      <c s="195"/>
      <c s="194"/>
      <c s="194"/>
    </row>
    <row r="17" spans="1:17" ht="12.75">
      <c r="A17" s="187" t="s">
        <v>105</v>
      </c>
      <c s="185">
        <v>412</v>
      </c>
      <c s="192">
        <f>'Раздел 4'!D16</f>
        <v>0</v>
      </c>
      <c s="192">
        <f>'Раздел 4'!E16</f>
        <v>0</v>
      </c>
      <c s="192">
        <f>'Раздел 4'!F16</f>
        <v>0</v>
      </c>
      <c s="192">
        <f>'Раздел 4'!G16</f>
        <v>0</v>
      </c>
      <c s="192">
        <f>'Раздел 4'!H16</f>
        <v>0</v>
      </c>
      <c s="192">
        <f>'Раздел 4'!I16</f>
        <v>0</v>
      </c>
      <c r="J17" s="195"/>
      <c s="195"/>
      <c s="195"/>
      <c s="195"/>
      <c s="195"/>
      <c s="195"/>
      <c s="194"/>
      <c s="194"/>
    </row>
    <row r="18" spans="1:17" ht="12.75">
      <c r="A18" s="186" t="s">
        <v>23</v>
      </c>
      <c s="185">
        <v>413</v>
      </c>
      <c s="192">
        <f>'Раздел 4'!D17</f>
        <v>4</v>
      </c>
      <c s="192">
        <f>'Раздел 4'!E17</f>
        <v>0</v>
      </c>
      <c s="192">
        <f>'Раздел 4'!F17</f>
        <v>1</v>
      </c>
      <c s="192">
        <f>'Раздел 4'!G17</f>
        <v>2</v>
      </c>
      <c s="192">
        <f>'Раздел 4'!H17</f>
        <v>1</v>
      </c>
      <c s="192">
        <f>'Раздел 4'!I17</f>
        <v>0</v>
      </c>
      <c r="J18" s="195"/>
      <c s="195"/>
      <c s="195"/>
      <c s="195"/>
      <c s="195"/>
      <c s="195"/>
      <c s="194"/>
      <c s="194"/>
    </row>
    <row r="19" spans="1:17" ht="12.75">
      <c r="A19" s="186" t="s">
        <v>25</v>
      </c>
      <c s="185">
        <v>414</v>
      </c>
      <c s="192">
        <f>'Раздел 4'!D18</f>
        <v>0</v>
      </c>
      <c s="192">
        <f>'Раздел 4'!E18</f>
        <v>0</v>
      </c>
      <c s="192">
        <f>'Раздел 4'!F18</f>
        <v>0</v>
      </c>
      <c s="192">
        <f>'Раздел 4'!G18</f>
        <v>0</v>
      </c>
      <c s="192">
        <f>'Раздел 4'!H18</f>
        <v>0</v>
      </c>
      <c s="192">
        <f>'Раздел 4'!I18</f>
        <v>0</v>
      </c>
      <c r="J19" s="195"/>
      <c s="195"/>
      <c s="195"/>
      <c s="195"/>
      <c s="195"/>
      <c s="195"/>
      <c s="194"/>
      <c s="194"/>
    </row>
    <row r="20" spans="1:17" ht="25.5">
      <c r="A20" s="187" t="s">
        <v>763</v>
      </c>
      <c s="185">
        <v>415</v>
      </c>
      <c s="192">
        <f>'Раздел 4'!D19</f>
        <v>0</v>
      </c>
      <c s="192">
        <f>'Раздел 4'!E19</f>
        <v>0</v>
      </c>
      <c s="192">
        <f>'Раздел 4'!F19</f>
        <v>0</v>
      </c>
      <c s="192">
        <f>'Раздел 4'!G19</f>
        <v>0</v>
      </c>
      <c s="192">
        <f>'Раздел 4'!H19</f>
        <v>0</v>
      </c>
      <c s="192">
        <f>'Раздел 4'!I19</f>
        <v>0</v>
      </c>
      <c r="J20" s="195"/>
      <c s="195"/>
      <c s="195"/>
      <c s="195"/>
      <c s="195"/>
      <c s="195"/>
      <c s="194"/>
      <c s="194"/>
    </row>
    <row r="21" spans="1:17" ht="12.75">
      <c r="A21" s="187" t="s">
        <v>28</v>
      </c>
      <c s="185">
        <v>416</v>
      </c>
      <c s="192">
        <f>'Раздел 4'!D20</f>
        <v>0</v>
      </c>
      <c s="192">
        <f>'Раздел 4'!E20</f>
        <v>0</v>
      </c>
      <c s="192">
        <f>'Раздел 4'!F20</f>
        <v>0</v>
      </c>
      <c s="192">
        <f>'Раздел 4'!G20</f>
        <v>0</v>
      </c>
      <c s="192">
        <f>'Раздел 4'!H20</f>
        <v>0</v>
      </c>
      <c s="192">
        <f>'Раздел 4'!I20</f>
        <v>0</v>
      </c>
      <c r="J21" s="195"/>
      <c s="195"/>
      <c s="195"/>
      <c s="195"/>
      <c s="195"/>
      <c s="195"/>
      <c s="194"/>
      <c s="194"/>
    </row>
    <row r="22" spans="1:17" ht="16.5" customHeight="1">
      <c r="A22" s="187" t="s">
        <v>831</v>
      </c>
      <c s="185">
        <v>417</v>
      </c>
      <c s="192">
        <f>'Раздел 4'!D21</f>
        <v>0</v>
      </c>
      <c s="192">
        <f>'Раздел 4'!E21</f>
        <v>0</v>
      </c>
      <c s="192">
        <f>'Раздел 4'!F21</f>
        <v>0</v>
      </c>
      <c s="192">
        <f>'Раздел 4'!G21</f>
        <v>0</v>
      </c>
      <c s="192">
        <f>'Раздел 4'!H21</f>
        <v>0</v>
      </c>
      <c s="192">
        <f>'Раздел 4'!I21</f>
        <v>0</v>
      </c>
      <c r="J22" s="195"/>
      <c s="195"/>
      <c s="195"/>
      <c s="195"/>
      <c s="195"/>
      <c s="195"/>
      <c s="194"/>
      <c s="194"/>
    </row>
    <row r="23" spans="1:17" ht="12.75">
      <c r="A23" s="186" t="s">
        <v>30</v>
      </c>
      <c s="185">
        <v>418</v>
      </c>
      <c s="192">
        <f>'Раздел 4'!D22</f>
        <v>0</v>
      </c>
      <c s="192">
        <f>'Раздел 4'!E22</f>
        <v>0</v>
      </c>
      <c s="192">
        <f>'Раздел 4'!F22</f>
        <v>0</v>
      </c>
      <c s="192">
        <f>'Раздел 4'!G22</f>
        <v>0</v>
      </c>
      <c s="192">
        <f>'Раздел 4'!H22</f>
        <v>0</v>
      </c>
      <c s="192">
        <f>'Раздел 4'!I22</f>
        <v>0</v>
      </c>
      <c r="J23" s="195"/>
      <c s="195"/>
      <c s="195"/>
      <c s="195"/>
      <c s="195"/>
      <c s="195"/>
      <c s="194"/>
      <c s="194"/>
    </row>
    <row r="24" spans="1:17" ht="12.75">
      <c r="A24" s="186" t="s">
        <v>32</v>
      </c>
      <c s="185">
        <v>419</v>
      </c>
      <c s="192">
        <f>'Раздел 4'!D23</f>
        <v>0</v>
      </c>
      <c s="192">
        <f>'Раздел 4'!E23</f>
        <v>0</v>
      </c>
      <c s="192">
        <f>'Раздел 4'!F23</f>
        <v>0</v>
      </c>
      <c s="192">
        <f>'Раздел 4'!G23</f>
        <v>0</v>
      </c>
      <c s="192">
        <f>'Раздел 4'!H23</f>
        <v>0</v>
      </c>
      <c s="192">
        <f>'Раздел 4'!I23</f>
        <v>0</v>
      </c>
      <c r="J24" s="195"/>
      <c s="195"/>
      <c s="195"/>
      <c s="195"/>
      <c s="195"/>
      <c s="195"/>
      <c s="194"/>
      <c s="194"/>
    </row>
    <row r="25" spans="1:17" ht="12.75">
      <c r="A25" s="186" t="s">
        <v>34</v>
      </c>
      <c s="185">
        <v>420</v>
      </c>
      <c s="192">
        <f>'Раздел 4'!D24</f>
        <v>0</v>
      </c>
      <c s="192">
        <f>'Раздел 4'!E24</f>
        <v>0</v>
      </c>
      <c s="192">
        <f>'Раздел 4'!F24</f>
        <v>0</v>
      </c>
      <c s="192">
        <f>'Раздел 4'!G24</f>
        <v>0</v>
      </c>
      <c s="192">
        <f>'Раздел 4'!H24</f>
        <v>0</v>
      </c>
      <c s="192">
        <f>'Раздел 4'!I24</f>
        <v>0</v>
      </c>
      <c r="J25" s="195"/>
      <c s="195"/>
      <c s="195"/>
      <c s="195"/>
      <c s="195"/>
      <c s="195"/>
      <c s="194"/>
      <c s="194"/>
    </row>
    <row r="26" spans="1:17" ht="12.75">
      <c r="A26" s="186" t="s">
        <v>35</v>
      </c>
      <c s="185">
        <v>421</v>
      </c>
      <c s="192">
        <f>'Раздел 4'!D25</f>
        <v>0</v>
      </c>
      <c s="192">
        <f>'Раздел 4'!E25</f>
        <v>0</v>
      </c>
      <c s="192">
        <f>'Раздел 4'!F25</f>
        <v>0</v>
      </c>
      <c s="192">
        <f>'Раздел 4'!G25</f>
        <v>0</v>
      </c>
      <c s="192">
        <f>'Раздел 4'!H25</f>
        <v>0</v>
      </c>
      <c s="192">
        <f>'Раздел 4'!I25</f>
        <v>0</v>
      </c>
      <c r="J26" s="195"/>
      <c s="195"/>
      <c s="195"/>
      <c s="195"/>
      <c s="195"/>
      <c s="195"/>
      <c s="194"/>
      <c s="194"/>
    </row>
    <row r="27" spans="1:17" ht="25.5">
      <c r="A27" s="187" t="s">
        <v>764</v>
      </c>
      <c s="185">
        <v>422</v>
      </c>
      <c s="192">
        <f>'Раздел 4'!D26</f>
        <v>0</v>
      </c>
      <c s="192">
        <f>'Раздел 4'!E26</f>
        <v>0</v>
      </c>
      <c s="192">
        <f>'Раздел 4'!F26</f>
        <v>0</v>
      </c>
      <c s="192">
        <f>'Раздел 4'!G26</f>
        <v>0</v>
      </c>
      <c s="192">
        <f>'Раздел 4'!H26</f>
        <v>0</v>
      </c>
      <c s="192">
        <f>'Раздел 4'!I26</f>
        <v>0</v>
      </c>
      <c r="J27" s="195"/>
      <c s="195"/>
      <c s="195"/>
      <c s="195"/>
      <c s="195"/>
      <c s="195"/>
      <c s="194"/>
      <c s="194"/>
    </row>
    <row r="28" spans="1:17" ht="12.75">
      <c r="A28" s="187" t="s">
        <v>36</v>
      </c>
      <c s="185">
        <v>423</v>
      </c>
      <c s="192">
        <f>'Раздел 4'!D27</f>
        <v>0</v>
      </c>
      <c s="192">
        <f>'Раздел 4'!E27</f>
        <v>0</v>
      </c>
      <c s="192">
        <f>'Раздел 4'!F27</f>
        <v>0</v>
      </c>
      <c s="192">
        <f>'Раздел 4'!G27</f>
        <v>0</v>
      </c>
      <c s="192">
        <f>'Раздел 4'!H27</f>
        <v>0</v>
      </c>
      <c s="192">
        <f>'Раздел 4'!I27</f>
        <v>0</v>
      </c>
      <c r="J28" s="195"/>
      <c s="195"/>
      <c s="195"/>
      <c s="195"/>
      <c s="195"/>
      <c s="195"/>
      <c s="194"/>
      <c s="194"/>
    </row>
    <row r="31" spans="1:1" ht="15" customHeight="1">
      <c r="A31" s="95"/>
    </row>
    <row r="32" spans="1:1" ht="15.75">
      <c r="A32" s="95"/>
    </row>
    <row r="33" spans="1:1" ht="15.75">
      <c r="A33" s="95"/>
    </row>
  </sheetData>
  <sheetProtection password="CF7A" sheet="1" objects="1" scenarios="1" formatColumns="0" formatRows="0" autoFilter="0"/>
  <mergeCells count="9">
    <mergeCell ref="J3:J4"/>
    <mergeCell ref="K3:K4"/>
    <mergeCell ref="L3:L4"/>
    <mergeCell ref="A2:H2"/>
    <mergeCell ref="A1:H1"/>
    <mergeCell ref="A3:A4"/>
    <mergeCell ref="B3:B4"/>
    <mergeCell ref="C3:C4"/>
    <mergeCell ref="D3:H3"/>
  </mergeCells>
  <conditionalFormatting sqref="A33">
    <cfRule type="expression" priority="1" dxfId="1" stopIfTrue="1">
      <formula>$H$6&lt;&gt;'ПЕЧАТЬ стр.3'!#REF!</formula>
    </cfRule>
  </conditionalFormatting>
  <conditionalFormatting sqref="A31">
    <cfRule type="expression" priority="2" dxfId="1" stopIfTrue="1">
      <formula>$C$6&lt;&gt;'ПЕЧАТЬ стр.3'!#REF!</formula>
    </cfRule>
  </conditionalFormatting>
  <conditionalFormatting sqref="A32">
    <cfRule type="expression" priority="3" dxfId="1" stopIfTrue="1">
      <formula>'ПЕЧАТЬ стр.3'!#REF!&lt;&gt;'ПЕЧАТЬ стр.3'!#REF!</formula>
    </cfRule>
  </conditionalFormatting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r:id="rId1"/>
  <headerFooter alignWithMargins="0"/>
  <ignoredErrors>
    <ignoredError sqref="C5:F5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41">
    <tabColor rgb="FFFFFF00"/>
    <pageSetUpPr fitToPage="1"/>
  </sheetPr>
  <dimension ref="A1:H33"/>
  <sheetViews>
    <sheetView view="pageBreakPreview" zoomScaleNormal="85" zoomScaleSheetLayoutView="100" workbookViewId="0" topLeftCell="A1">
      <selection pane="topLeft" activeCell="E14" sqref="E14"/>
    </sheetView>
  </sheetViews>
  <sheetFormatPr defaultRowHeight="12.75"/>
  <cols>
    <col min="1" max="1" width="50" customWidth="1"/>
    <col min="2" max="2" width="8.85714285714286" customWidth="1"/>
    <col min="3" max="3" width="9" customWidth="1"/>
    <col min="4" max="4" width="14.5714285714286" customWidth="1"/>
    <col min="5" max="5" width="13.1428571428571" customWidth="1"/>
    <col min="6" max="6" width="11.5714285714286" customWidth="1"/>
    <col min="7" max="7" width="12.7142857142857" customWidth="1"/>
    <col min="8" max="8" width="16.2857142857143" customWidth="1"/>
  </cols>
  <sheetData>
    <row r="1" spans="1:8" ht="32.25" customHeight="1">
      <c r="A1" s="484" t="s">
        <v>838</v>
      </c>
      <c s="484"/>
      <c s="484"/>
      <c s="484"/>
      <c s="484"/>
      <c s="484"/>
      <c s="484"/>
      <c s="484"/>
    </row>
    <row r="2" spans="1:8" ht="5.25" customHeight="1">
      <c r="A2" s="485"/>
      <c s="485"/>
      <c s="485"/>
      <c s="485"/>
      <c s="485"/>
      <c s="485"/>
      <c s="485"/>
      <c s="485"/>
    </row>
    <row r="3" spans="1:8" ht="30" customHeight="1">
      <c r="A3" s="469" t="s">
        <v>106</v>
      </c>
      <c s="469" t="s">
        <v>17</v>
      </c>
      <c s="469" t="s">
        <v>39</v>
      </c>
      <c s="469" t="s">
        <v>839</v>
      </c>
      <c s="469"/>
      <c s="469"/>
      <c s="469"/>
      <c s="469"/>
    </row>
    <row r="4" spans="1:8" ht="25.5">
      <c r="A4" s="469"/>
      <c s="469"/>
      <c s="469"/>
      <c s="185" t="s">
        <v>833</v>
      </c>
      <c s="185" t="s">
        <v>834</v>
      </c>
      <c s="185" t="s">
        <v>835</v>
      </c>
      <c s="185" t="s">
        <v>836</v>
      </c>
      <c s="190" t="s">
        <v>837</v>
      </c>
    </row>
    <row r="5" spans="1:8" ht="12.75">
      <c r="A5" s="185" t="s">
        <v>2876</v>
      </c>
      <c s="185" t="s">
        <v>2877</v>
      </c>
      <c s="185" t="s">
        <v>12</v>
      </c>
      <c s="185" t="s">
        <v>13</v>
      </c>
      <c s="185" t="s">
        <v>14</v>
      </c>
      <c s="185" t="s">
        <v>18</v>
      </c>
      <c s="185">
        <v>7</v>
      </c>
      <c s="185">
        <v>8</v>
      </c>
    </row>
    <row r="6" spans="1:8" ht="20.25" customHeight="1">
      <c r="A6" s="191" t="s">
        <v>840</v>
      </c>
      <c s="185">
        <v>501</v>
      </c>
      <c s="192">
        <f>'Раздел 5'!D5</f>
        <v>94</v>
      </c>
      <c s="192">
        <f>'Раздел 5'!E5</f>
        <v>0</v>
      </c>
      <c s="192">
        <f>'Раздел 5'!F5</f>
        <v>20</v>
      </c>
      <c s="192">
        <f>'Раздел 5'!G5</f>
        <v>49</v>
      </c>
      <c s="192">
        <f>'Раздел 5'!H5</f>
        <v>25</v>
      </c>
      <c s="192">
        <f>'Раздел 5'!I5</f>
        <v>0</v>
      </c>
    </row>
    <row r="7" spans="1:8" ht="25.5">
      <c r="A7" s="186" t="s">
        <v>762</v>
      </c>
      <c s="185">
        <v>502</v>
      </c>
      <c s="192">
        <f>'Раздел 5'!D6</f>
        <v>0</v>
      </c>
      <c s="192">
        <f>'Раздел 5'!E6</f>
        <v>0</v>
      </c>
      <c s="192">
        <f>'Раздел 5'!F6</f>
        <v>0</v>
      </c>
      <c s="192">
        <f>'Раздел 5'!G6</f>
        <v>0</v>
      </c>
      <c s="192">
        <f>'Раздел 5'!H6</f>
        <v>0</v>
      </c>
      <c s="192">
        <f>'Раздел 5'!I6</f>
        <v>0</v>
      </c>
    </row>
    <row r="8" spans="1:8" ht="25.5">
      <c r="A8" s="187" t="s">
        <v>791</v>
      </c>
      <c s="185">
        <v>503</v>
      </c>
      <c s="192">
        <f>'Раздел 5'!D7</f>
        <v>0</v>
      </c>
      <c s="192">
        <f>'Раздел 5'!E7</f>
        <v>0</v>
      </c>
      <c s="192">
        <f>'Раздел 5'!F7</f>
        <v>0</v>
      </c>
      <c s="192">
        <f>'Раздел 5'!G7</f>
        <v>0</v>
      </c>
      <c s="192">
        <f>'Раздел 5'!H7</f>
        <v>0</v>
      </c>
      <c s="192">
        <f>'Раздел 5'!I7</f>
        <v>0</v>
      </c>
    </row>
    <row r="9" spans="1:8" ht="12.75">
      <c r="A9" s="187" t="s">
        <v>99</v>
      </c>
      <c s="185">
        <v>504</v>
      </c>
      <c s="192">
        <f>'Раздел 5'!D8</f>
        <v>0</v>
      </c>
      <c s="192">
        <f>'Раздел 5'!E8</f>
        <v>0</v>
      </c>
      <c s="192">
        <f>'Раздел 5'!F8</f>
        <v>0</v>
      </c>
      <c s="192">
        <f>'Раздел 5'!G8</f>
        <v>0</v>
      </c>
      <c s="192">
        <f>'Раздел 5'!H8</f>
        <v>0</v>
      </c>
      <c s="192">
        <f>'Раздел 5'!I8</f>
        <v>0</v>
      </c>
    </row>
    <row r="10" spans="1:8" ht="25.5">
      <c r="A10" s="188" t="s">
        <v>1008</v>
      </c>
      <c s="185">
        <v>505</v>
      </c>
      <c s="192">
        <f>'Раздел 5'!D9</f>
        <v>0</v>
      </c>
      <c s="192">
        <f>'Раздел 5'!E9</f>
        <v>0</v>
      </c>
      <c s="192">
        <f>'Раздел 5'!F9</f>
        <v>0</v>
      </c>
      <c s="192">
        <f>'Раздел 5'!G9</f>
        <v>0</v>
      </c>
      <c s="192">
        <f>'Раздел 5'!H9</f>
        <v>0</v>
      </c>
      <c s="192">
        <f>'Раздел 5'!I9</f>
        <v>0</v>
      </c>
    </row>
    <row r="11" spans="1:8" ht="12.75">
      <c r="A11" s="187" t="s">
        <v>100</v>
      </c>
      <c s="185">
        <v>506</v>
      </c>
      <c s="192">
        <f>'Раздел 5'!D10</f>
        <v>0</v>
      </c>
      <c s="192">
        <f>'Раздел 5'!E10</f>
        <v>0</v>
      </c>
      <c s="192">
        <f>'Раздел 5'!F10</f>
        <v>0</v>
      </c>
      <c s="192">
        <f>'Раздел 5'!G10</f>
        <v>0</v>
      </c>
      <c s="192">
        <f>'Раздел 5'!H10</f>
        <v>0</v>
      </c>
      <c s="192">
        <f>'Раздел 5'!I10</f>
        <v>0</v>
      </c>
    </row>
    <row r="12" spans="1:8" ht="12.75">
      <c r="A12" s="187" t="s">
        <v>101</v>
      </c>
      <c s="185">
        <v>507</v>
      </c>
      <c s="192">
        <f>'Раздел 5'!D11</f>
        <v>0</v>
      </c>
      <c s="192">
        <f>'Раздел 5'!E11</f>
        <v>0</v>
      </c>
      <c s="192">
        <f>'Раздел 5'!F11</f>
        <v>0</v>
      </c>
      <c s="192">
        <f>'Раздел 5'!G11</f>
        <v>0</v>
      </c>
      <c s="192">
        <f>'Раздел 5'!H11</f>
        <v>0</v>
      </c>
      <c s="192">
        <f>'Раздел 5'!I11</f>
        <v>0</v>
      </c>
    </row>
    <row r="13" spans="1:8" ht="12.75">
      <c r="A13" s="187" t="s">
        <v>102</v>
      </c>
      <c s="185">
        <v>508</v>
      </c>
      <c s="192">
        <f>'Раздел 5'!D12</f>
        <v>0</v>
      </c>
      <c s="192">
        <f>'Раздел 5'!E12</f>
        <v>0</v>
      </c>
      <c s="192">
        <f>'Раздел 5'!F12</f>
        <v>0</v>
      </c>
      <c s="192">
        <f>'Раздел 5'!G12</f>
        <v>0</v>
      </c>
      <c s="192">
        <f>'Раздел 5'!H12</f>
        <v>0</v>
      </c>
      <c s="192">
        <f>'Раздел 5'!I12</f>
        <v>0</v>
      </c>
    </row>
    <row r="14" spans="1:8" ht="29.25" customHeight="1">
      <c r="A14" s="188" t="s">
        <v>1007</v>
      </c>
      <c s="185">
        <v>509</v>
      </c>
      <c s="192">
        <f>'Раздел 5'!D13</f>
        <v>0</v>
      </c>
      <c s="192">
        <f>'Раздел 5'!E13</f>
        <v>0</v>
      </c>
      <c s="192">
        <f>'Раздел 5'!F13</f>
        <v>0</v>
      </c>
      <c s="192">
        <f>'Раздел 5'!G13</f>
        <v>0</v>
      </c>
      <c s="192">
        <f>'Раздел 5'!H13</f>
        <v>0</v>
      </c>
      <c s="192">
        <f>'Раздел 5'!I13</f>
        <v>0</v>
      </c>
    </row>
    <row r="15" spans="1:8" ht="12.75" customHeight="1">
      <c r="A15" s="187" t="s">
        <v>103</v>
      </c>
      <c s="185">
        <v>510</v>
      </c>
      <c s="192">
        <f>'Раздел 5'!D14</f>
        <v>0</v>
      </c>
      <c s="192">
        <f>'Раздел 5'!E14</f>
        <v>0</v>
      </c>
      <c s="192">
        <f>'Раздел 5'!F14</f>
        <v>0</v>
      </c>
      <c s="192">
        <f>'Раздел 5'!G14</f>
        <v>0</v>
      </c>
      <c s="192">
        <f>'Раздел 5'!H14</f>
        <v>0</v>
      </c>
      <c s="192">
        <f>'Раздел 5'!I14</f>
        <v>0</v>
      </c>
    </row>
    <row r="16" spans="1:8" ht="12.75">
      <c r="A16" s="187" t="s">
        <v>104</v>
      </c>
      <c s="185">
        <v>511</v>
      </c>
      <c s="192">
        <f>'Раздел 5'!D15</f>
        <v>0</v>
      </c>
      <c s="192">
        <f>'Раздел 5'!E15</f>
        <v>0</v>
      </c>
      <c s="192">
        <f>'Раздел 5'!F15</f>
        <v>0</v>
      </c>
      <c s="192">
        <f>'Раздел 5'!G15</f>
        <v>0</v>
      </c>
      <c s="192">
        <f>'Раздел 5'!H15</f>
        <v>0</v>
      </c>
      <c s="192">
        <f>'Раздел 5'!I15</f>
        <v>0</v>
      </c>
    </row>
    <row r="17" spans="1:8" ht="12.75">
      <c r="A17" s="187" t="s">
        <v>105</v>
      </c>
      <c s="185">
        <v>512</v>
      </c>
      <c s="192">
        <f>'Раздел 5'!D16</f>
        <v>0</v>
      </c>
      <c s="192">
        <f>'Раздел 5'!E16</f>
        <v>0</v>
      </c>
      <c s="192">
        <f>'Раздел 5'!F16</f>
        <v>0</v>
      </c>
      <c s="192">
        <f>'Раздел 5'!G16</f>
        <v>0</v>
      </c>
      <c s="192">
        <f>'Раздел 5'!H16</f>
        <v>0</v>
      </c>
      <c s="192">
        <f>'Раздел 5'!I16</f>
        <v>0</v>
      </c>
    </row>
    <row r="18" spans="1:8" ht="12.75">
      <c r="A18" s="186" t="s">
        <v>23</v>
      </c>
      <c s="185">
        <v>513</v>
      </c>
      <c s="192">
        <f>'Раздел 5'!D17</f>
        <v>94</v>
      </c>
      <c s="192">
        <f>'Раздел 5'!E17</f>
        <v>0</v>
      </c>
      <c s="192">
        <f>'Раздел 5'!F17</f>
        <v>20</v>
      </c>
      <c s="192">
        <f>'Раздел 5'!G17</f>
        <v>49</v>
      </c>
      <c s="192">
        <f>'Раздел 5'!H17</f>
        <v>25</v>
      </c>
      <c s="192">
        <f>'Раздел 5'!I17</f>
        <v>0</v>
      </c>
    </row>
    <row r="19" spans="1:8" ht="12.75">
      <c r="A19" s="186" t="s">
        <v>25</v>
      </c>
      <c s="185">
        <v>514</v>
      </c>
      <c s="192">
        <f>'Раздел 5'!D18</f>
        <v>0</v>
      </c>
      <c s="192">
        <f>'Раздел 5'!E18</f>
        <v>0</v>
      </c>
      <c s="192">
        <f>'Раздел 5'!F18</f>
        <v>0</v>
      </c>
      <c s="192">
        <f>'Раздел 5'!G18</f>
        <v>0</v>
      </c>
      <c s="192">
        <f>'Раздел 5'!H18</f>
        <v>0</v>
      </c>
      <c s="192">
        <f>'Раздел 5'!I18</f>
        <v>0</v>
      </c>
    </row>
    <row r="20" spans="1:8" ht="25.5">
      <c r="A20" s="187" t="s">
        <v>763</v>
      </c>
      <c s="185">
        <v>515</v>
      </c>
      <c s="192">
        <f>'Раздел 5'!D19</f>
        <v>0</v>
      </c>
      <c s="192">
        <f>'Раздел 5'!E19</f>
        <v>0</v>
      </c>
      <c s="192">
        <f>'Раздел 5'!F19</f>
        <v>0</v>
      </c>
      <c s="192">
        <f>'Раздел 5'!G19</f>
        <v>0</v>
      </c>
      <c s="192">
        <f>'Раздел 5'!H19</f>
        <v>0</v>
      </c>
      <c s="192">
        <f>'Раздел 5'!I19</f>
        <v>0</v>
      </c>
    </row>
    <row r="21" spans="1:8" ht="12.75">
      <c r="A21" s="187" t="s">
        <v>28</v>
      </c>
      <c s="185">
        <v>516</v>
      </c>
      <c s="192">
        <f>'Раздел 5'!D20</f>
        <v>0</v>
      </c>
      <c s="192">
        <f>'Раздел 5'!E20</f>
        <v>0</v>
      </c>
      <c s="192">
        <f>'Раздел 5'!F20</f>
        <v>0</v>
      </c>
      <c s="192">
        <f>'Раздел 5'!G20</f>
        <v>0</v>
      </c>
      <c s="192">
        <f>'Раздел 5'!H20</f>
        <v>0</v>
      </c>
      <c s="192">
        <f>'Раздел 5'!I20</f>
        <v>0</v>
      </c>
    </row>
    <row r="22" spans="1:8" ht="14.25" customHeight="1">
      <c r="A22" s="187" t="s">
        <v>831</v>
      </c>
      <c s="185">
        <v>517</v>
      </c>
      <c s="192">
        <f>'Раздел 5'!D21</f>
        <v>0</v>
      </c>
      <c s="192">
        <f>'Раздел 5'!E21</f>
        <v>0</v>
      </c>
      <c s="192">
        <f>'Раздел 5'!F21</f>
        <v>0</v>
      </c>
      <c s="192">
        <f>'Раздел 5'!G21</f>
        <v>0</v>
      </c>
      <c s="192">
        <f>'Раздел 5'!H21</f>
        <v>0</v>
      </c>
      <c s="192">
        <f>'Раздел 5'!I21</f>
        <v>0</v>
      </c>
    </row>
    <row r="23" spans="1:8" ht="12.75">
      <c r="A23" s="186" t="s">
        <v>30</v>
      </c>
      <c s="185">
        <v>518</v>
      </c>
      <c s="192">
        <f>'Раздел 5'!D22</f>
        <v>0</v>
      </c>
      <c s="192">
        <f>'Раздел 5'!E22</f>
        <v>0</v>
      </c>
      <c s="192">
        <f>'Раздел 5'!F22</f>
        <v>0</v>
      </c>
      <c s="192">
        <f>'Раздел 5'!G22</f>
        <v>0</v>
      </c>
      <c s="192">
        <f>'Раздел 5'!H22</f>
        <v>0</v>
      </c>
      <c s="192">
        <f>'Раздел 5'!I22</f>
        <v>0</v>
      </c>
    </row>
    <row r="24" spans="1:8" ht="12.75">
      <c r="A24" s="186" t="s">
        <v>32</v>
      </c>
      <c s="185">
        <v>519</v>
      </c>
      <c s="192">
        <f>'Раздел 5'!D23</f>
        <v>0</v>
      </c>
      <c s="192">
        <f>'Раздел 5'!E23</f>
        <v>0</v>
      </c>
      <c s="192">
        <f>'Раздел 5'!F23</f>
        <v>0</v>
      </c>
      <c s="192">
        <f>'Раздел 5'!G23</f>
        <v>0</v>
      </c>
      <c s="192">
        <f>'Раздел 5'!H23</f>
        <v>0</v>
      </c>
      <c s="192">
        <f>'Раздел 5'!I23</f>
        <v>0</v>
      </c>
    </row>
    <row r="25" spans="1:8" ht="12.75">
      <c r="A25" s="186" t="s">
        <v>34</v>
      </c>
      <c s="185">
        <v>520</v>
      </c>
      <c s="192">
        <f>'Раздел 5'!D24</f>
        <v>0</v>
      </c>
      <c s="192">
        <f>'Раздел 5'!E24</f>
        <v>0</v>
      </c>
      <c s="192">
        <f>'Раздел 5'!F24</f>
        <v>0</v>
      </c>
      <c s="192">
        <f>'Раздел 5'!G24</f>
        <v>0</v>
      </c>
      <c s="192">
        <f>'Раздел 5'!H24</f>
        <v>0</v>
      </c>
      <c s="192">
        <f>'Раздел 5'!I24</f>
        <v>0</v>
      </c>
    </row>
    <row r="26" spans="1:8" ht="12.75">
      <c r="A26" s="186" t="s">
        <v>35</v>
      </c>
      <c s="185">
        <v>521</v>
      </c>
      <c s="192">
        <f>'Раздел 5'!D25</f>
        <v>0</v>
      </c>
      <c s="192">
        <f>'Раздел 5'!E25</f>
        <v>0</v>
      </c>
      <c s="192">
        <f>'Раздел 5'!F25</f>
        <v>0</v>
      </c>
      <c s="192">
        <f>'Раздел 5'!G25</f>
        <v>0</v>
      </c>
      <c s="192">
        <f>'Раздел 5'!H25</f>
        <v>0</v>
      </c>
      <c s="192">
        <f>'Раздел 5'!I25</f>
        <v>0</v>
      </c>
    </row>
    <row r="27" spans="1:8" ht="25.5">
      <c r="A27" s="187" t="s">
        <v>764</v>
      </c>
      <c s="185">
        <v>522</v>
      </c>
      <c s="192">
        <f>'Раздел 5'!D26</f>
        <v>0</v>
      </c>
      <c s="192">
        <f>'Раздел 5'!E26</f>
        <v>0</v>
      </c>
      <c s="192">
        <f>'Раздел 5'!F26</f>
        <v>0</v>
      </c>
      <c s="192">
        <f>'Раздел 5'!G26</f>
        <v>0</v>
      </c>
      <c s="192">
        <f>'Раздел 5'!H26</f>
        <v>0</v>
      </c>
      <c s="192">
        <f>'Раздел 5'!I26</f>
        <v>0</v>
      </c>
    </row>
    <row r="28" spans="1:8" ht="12.75">
      <c r="A28" s="187" t="s">
        <v>36</v>
      </c>
      <c s="185">
        <v>523</v>
      </c>
      <c s="192">
        <f>'Раздел 5'!D27</f>
        <v>0</v>
      </c>
      <c s="192">
        <f>'Раздел 5'!E27</f>
        <v>0</v>
      </c>
      <c s="192">
        <f>'Раздел 5'!F27</f>
        <v>0</v>
      </c>
      <c s="192">
        <f>'Раздел 5'!G27</f>
        <v>0</v>
      </c>
      <c s="192">
        <f>'Раздел 5'!H27</f>
        <v>0</v>
      </c>
      <c s="192">
        <f>'Раздел 5'!I27</f>
        <v>0</v>
      </c>
    </row>
    <row r="31" spans="1:1" ht="15.75">
      <c r="A31" s="95"/>
    </row>
    <row r="32" spans="1:1" ht="15.75">
      <c r="A32" s="95"/>
    </row>
    <row r="33" spans="1:1" ht="15.75">
      <c r="A33" s="95"/>
    </row>
  </sheetData>
  <sheetProtection password="CF7A" sheet="1" objects="1" scenarios="1" formatColumns="0" formatRows="0" autoFilter="0"/>
  <mergeCells count="6">
    <mergeCell ref="A1:H1"/>
    <mergeCell ref="A3:A4"/>
    <mergeCell ref="B3:B4"/>
    <mergeCell ref="C3:C4"/>
    <mergeCell ref="D3:H3"/>
    <mergeCell ref="A2:H2"/>
  </mergeCells>
  <conditionalFormatting sqref="A33">
    <cfRule type="expression" priority="1" dxfId="1" stopIfTrue="1">
      <formula>$H$6&lt;&gt;'ПЕЧАТЬ стр.4'!#REF!</formula>
    </cfRule>
  </conditionalFormatting>
  <conditionalFormatting sqref="A31">
    <cfRule type="expression" priority="2" dxfId="1" stopIfTrue="1">
      <formula>$C$6&lt;&gt;'ПЕЧАТЬ стр.4'!#REF!</formula>
    </cfRule>
  </conditionalFormatting>
  <conditionalFormatting sqref="A32">
    <cfRule type="expression" priority="3" dxfId="1" stopIfTrue="1">
      <formula>'ПЕЧАТЬ стр.4'!#REF!&lt;&gt;'ПЕЧАТЬ стр.4'!#REF!</formula>
    </cfRule>
  </conditionalFormatting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r:id="rId1"/>
  <headerFooter alignWithMargins="0"/>
  <ignoredErrors>
    <ignoredError sqref="C5:F5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42">
    <tabColor rgb="FFFFFF00"/>
    <pageSetUpPr fitToPage="1"/>
  </sheetPr>
  <dimension ref="A1:M32"/>
  <sheetViews>
    <sheetView view="pageBreakPreview" zoomScale="85" zoomScaleNormal="85" zoomScaleSheetLayoutView="85" workbookViewId="0" topLeftCell="A1">
      <selection pane="topLeft" activeCell="F22" sqref="F22"/>
    </sheetView>
  </sheetViews>
  <sheetFormatPr defaultRowHeight="12.75"/>
  <cols>
    <col min="1" max="1" width="48.1428571428571" bestFit="1" customWidth="1"/>
    <col min="2" max="2" width="8.85714285714286" customWidth="1"/>
    <col min="3" max="3" width="9" customWidth="1"/>
    <col min="4" max="4" width="14.1428571428571" customWidth="1"/>
    <col min="5" max="5" width="10.1428571428571" customWidth="1"/>
    <col min="6" max="6" width="9.57142857142857" customWidth="1"/>
    <col min="7" max="7" width="8.85714285714286" customWidth="1"/>
    <col min="8" max="8" width="16.5714285714286" customWidth="1"/>
    <col min="9" max="10" width="17.4285714285714" customWidth="1"/>
    <col min="11" max="11" width="13" customWidth="1"/>
    <col min="12" max="12" width="16.7142857142857" customWidth="1"/>
    <col min="13" max="13" width="13.2857142857143" customWidth="1"/>
  </cols>
  <sheetData>
    <row r="1" spans="1:13" ht="25.5" customHeight="1">
      <c r="A1" s="484" t="s">
        <v>841</v>
      </c>
      <c s="484"/>
      <c s="484"/>
      <c s="484"/>
      <c s="484"/>
      <c s="484"/>
      <c s="484"/>
      <c s="484"/>
      <c s="484"/>
      <c s="484"/>
      <c s="484"/>
      <c s="484"/>
      <c s="484"/>
    </row>
    <row r="2" spans="1:13" ht="30" customHeight="1">
      <c r="A2" s="469" t="s">
        <v>106</v>
      </c>
      <c s="469" t="s">
        <v>17</v>
      </c>
      <c s="486" t="s">
        <v>39</v>
      </c>
      <c s="469" t="s">
        <v>839</v>
      </c>
      <c s="469"/>
      <c s="469"/>
      <c s="469"/>
      <c s="469"/>
      <c s="488" t="s">
        <v>843</v>
      </c>
      <c s="489"/>
      <c s="489"/>
      <c s="489"/>
      <c s="490"/>
    </row>
    <row r="3" spans="1:13" ht="76.5">
      <c r="A3" s="469"/>
      <c s="469"/>
      <c s="487"/>
      <c s="185" t="s">
        <v>833</v>
      </c>
      <c s="185" t="s">
        <v>834</v>
      </c>
      <c s="185" t="s">
        <v>835</v>
      </c>
      <c s="185" t="s">
        <v>836</v>
      </c>
      <c s="185" t="s">
        <v>837</v>
      </c>
      <c s="198" t="s">
        <v>98</v>
      </c>
      <c s="199" t="s">
        <v>844</v>
      </c>
      <c s="199" t="s">
        <v>845</v>
      </c>
      <c s="199" t="s">
        <v>760</v>
      </c>
      <c s="199" t="s">
        <v>761</v>
      </c>
    </row>
    <row r="4" spans="1:13" ht="12.75">
      <c r="A4" s="185" t="s">
        <v>2876</v>
      </c>
      <c s="185" t="s">
        <v>2877</v>
      </c>
      <c s="185" t="s">
        <v>12</v>
      </c>
      <c s="185" t="s">
        <v>13</v>
      </c>
      <c s="185" t="s">
        <v>14</v>
      </c>
      <c s="185" t="s">
        <v>18</v>
      </c>
      <c s="185" t="s">
        <v>19</v>
      </c>
      <c s="185" t="s">
        <v>20</v>
      </c>
      <c s="185" t="s">
        <v>21</v>
      </c>
      <c s="185" t="s">
        <v>22</v>
      </c>
      <c s="185" t="s">
        <v>24</v>
      </c>
      <c s="185" t="s">
        <v>26</v>
      </c>
      <c s="185" t="s">
        <v>27</v>
      </c>
    </row>
    <row r="5" spans="1:13" ht="12.75">
      <c r="A5" s="191" t="s">
        <v>842</v>
      </c>
      <c s="185">
        <v>601</v>
      </c>
      <c s="192">
        <f>'Раздел 6'!D5</f>
        <v>47</v>
      </c>
      <c s="192">
        <f>'Раздел 6'!E5</f>
        <v>0</v>
      </c>
      <c s="192">
        <f>'Раздел 6'!F5</f>
        <v>12</v>
      </c>
      <c s="192">
        <f>'Раздел 6'!G5</f>
        <v>24</v>
      </c>
      <c s="192">
        <f>'Раздел 6'!H5</f>
        <v>11</v>
      </c>
      <c s="192">
        <f>'Раздел 6'!I5</f>
        <v>0</v>
      </c>
      <c s="192">
        <f>'Раздел 6'!J5</f>
        <v>1</v>
      </c>
      <c s="192">
        <f>'Раздел 6'!K5</f>
        <v>1</v>
      </c>
      <c s="192">
        <f>'Раздел 6'!L5</f>
        <v>1</v>
      </c>
      <c s="192">
        <f>'Раздел 6'!M5</f>
        <v>0</v>
      </c>
      <c s="192">
        <f>'Раздел 6'!N5</f>
        <v>0</v>
      </c>
    </row>
    <row r="6" spans="1:13" ht="25.5">
      <c r="A6" s="186" t="s">
        <v>762</v>
      </c>
      <c s="185">
        <v>602</v>
      </c>
      <c s="192">
        <f>'Раздел 6'!D6</f>
        <v>0</v>
      </c>
      <c s="192">
        <f>'Раздел 6'!E6</f>
        <v>0</v>
      </c>
      <c s="192">
        <f>'Раздел 6'!F6</f>
        <v>0</v>
      </c>
      <c s="192">
        <f>'Раздел 6'!G6</f>
        <v>0</v>
      </c>
      <c s="192">
        <f>'Раздел 6'!H6</f>
        <v>0</v>
      </c>
      <c s="192">
        <f>'Раздел 6'!I6</f>
        <v>0</v>
      </c>
      <c s="192">
        <f>'Раздел 6'!J6</f>
        <v>0</v>
      </c>
      <c s="192">
        <f>'Раздел 6'!K6</f>
        <v>0</v>
      </c>
      <c s="192">
        <f>'Раздел 6'!L6</f>
        <v>0</v>
      </c>
      <c s="192">
        <f>'Раздел 6'!M6</f>
        <v>0</v>
      </c>
      <c s="192">
        <f>'Раздел 6'!N6</f>
        <v>0</v>
      </c>
    </row>
    <row r="7" spans="1:13" ht="25.5">
      <c r="A7" s="187" t="s">
        <v>791</v>
      </c>
      <c s="185">
        <v>603</v>
      </c>
      <c s="192">
        <f>'Раздел 6'!D7</f>
        <v>0</v>
      </c>
      <c s="192">
        <f>'Раздел 6'!E7</f>
        <v>0</v>
      </c>
      <c s="192">
        <f>'Раздел 6'!F7</f>
        <v>0</v>
      </c>
      <c s="192">
        <f>'Раздел 6'!G7</f>
        <v>0</v>
      </c>
      <c s="192">
        <f>'Раздел 6'!H7</f>
        <v>0</v>
      </c>
      <c s="192">
        <f>'Раздел 6'!I7</f>
        <v>0</v>
      </c>
      <c s="192">
        <f>'Раздел 6'!J7</f>
        <v>0</v>
      </c>
      <c s="192">
        <f>'Раздел 6'!K7</f>
        <v>0</v>
      </c>
      <c s="192">
        <f>'Раздел 6'!L7</f>
        <v>0</v>
      </c>
      <c s="192">
        <f>'Раздел 6'!M7</f>
        <v>0</v>
      </c>
      <c s="192">
        <f>'Раздел 6'!N7</f>
        <v>0</v>
      </c>
    </row>
    <row r="8" spans="1:13" ht="12.75">
      <c r="A8" s="187" t="s">
        <v>99</v>
      </c>
      <c s="185">
        <v>604</v>
      </c>
      <c s="192">
        <f>'Раздел 6'!D8</f>
        <v>0</v>
      </c>
      <c s="192">
        <f>'Раздел 6'!E8</f>
        <v>0</v>
      </c>
      <c s="192">
        <f>'Раздел 6'!F8</f>
        <v>0</v>
      </c>
      <c s="192">
        <f>'Раздел 6'!G8</f>
        <v>0</v>
      </c>
      <c s="192">
        <f>'Раздел 6'!H8</f>
        <v>0</v>
      </c>
      <c s="192">
        <f>'Раздел 6'!I8</f>
        <v>0</v>
      </c>
      <c s="192">
        <f>'Раздел 6'!J8</f>
        <v>0</v>
      </c>
      <c s="192">
        <f>'Раздел 6'!K8</f>
        <v>0</v>
      </c>
      <c s="192">
        <f>'Раздел 6'!L8</f>
        <v>0</v>
      </c>
      <c s="192">
        <f>'Раздел 6'!M8</f>
        <v>0</v>
      </c>
      <c s="192">
        <f>'Раздел 6'!N8</f>
        <v>0</v>
      </c>
    </row>
    <row r="9" spans="1:13" ht="25.5">
      <c r="A9" s="188" t="s">
        <v>1008</v>
      </c>
      <c s="185">
        <v>605</v>
      </c>
      <c s="192">
        <f>'Раздел 6'!D9</f>
        <v>0</v>
      </c>
      <c s="192">
        <f>'Раздел 6'!E9</f>
        <v>0</v>
      </c>
      <c s="192">
        <f>'Раздел 6'!F9</f>
        <v>0</v>
      </c>
      <c s="192">
        <f>'Раздел 6'!G9</f>
        <v>0</v>
      </c>
      <c s="192">
        <f>'Раздел 6'!H9</f>
        <v>0</v>
      </c>
      <c s="192">
        <f>'Раздел 6'!I9</f>
        <v>0</v>
      </c>
      <c s="192">
        <f>'Раздел 6'!J9</f>
        <v>0</v>
      </c>
      <c s="192">
        <f>'Раздел 6'!K9</f>
        <v>0</v>
      </c>
      <c s="192">
        <f>'Раздел 6'!L9</f>
        <v>0</v>
      </c>
      <c s="192">
        <f>'Раздел 6'!M9</f>
        <v>0</v>
      </c>
      <c s="192">
        <f>'Раздел 6'!N9</f>
        <v>0</v>
      </c>
    </row>
    <row r="10" spans="1:13" ht="12.75">
      <c r="A10" s="187" t="s">
        <v>100</v>
      </c>
      <c s="185">
        <v>606</v>
      </c>
      <c s="192">
        <f>'Раздел 6'!D10</f>
        <v>0</v>
      </c>
      <c s="192">
        <f>'Раздел 6'!E10</f>
        <v>0</v>
      </c>
      <c s="192">
        <f>'Раздел 6'!F10</f>
        <v>0</v>
      </c>
      <c s="192">
        <f>'Раздел 6'!G10</f>
        <v>0</v>
      </c>
      <c s="192">
        <f>'Раздел 6'!H10</f>
        <v>0</v>
      </c>
      <c s="192">
        <f>'Раздел 6'!I10</f>
        <v>0</v>
      </c>
      <c s="192">
        <f>'Раздел 6'!J10</f>
        <v>0</v>
      </c>
      <c s="192">
        <f>'Раздел 6'!K10</f>
        <v>0</v>
      </c>
      <c s="192">
        <f>'Раздел 6'!L10</f>
        <v>0</v>
      </c>
      <c s="192">
        <f>'Раздел 6'!M10</f>
        <v>0</v>
      </c>
      <c s="192">
        <f>'Раздел 6'!N10</f>
        <v>0</v>
      </c>
    </row>
    <row r="11" spans="1:13" ht="12.75">
      <c r="A11" s="187" t="s">
        <v>101</v>
      </c>
      <c s="185">
        <v>607</v>
      </c>
      <c s="192">
        <f>'Раздел 6'!D11</f>
        <v>0</v>
      </c>
      <c s="192">
        <f>'Раздел 6'!E11</f>
        <v>0</v>
      </c>
      <c s="192">
        <f>'Раздел 6'!F11</f>
        <v>0</v>
      </c>
      <c s="192">
        <f>'Раздел 6'!G11</f>
        <v>0</v>
      </c>
      <c s="192">
        <f>'Раздел 6'!H11</f>
        <v>0</v>
      </c>
      <c s="192">
        <f>'Раздел 6'!I11</f>
        <v>0</v>
      </c>
      <c s="192">
        <f>'Раздел 6'!J11</f>
        <v>0</v>
      </c>
      <c s="192">
        <f>'Раздел 6'!K11</f>
        <v>0</v>
      </c>
      <c s="192">
        <f>'Раздел 6'!L11</f>
        <v>0</v>
      </c>
      <c s="192">
        <f>'Раздел 6'!M11</f>
        <v>0</v>
      </c>
      <c s="192">
        <f>'Раздел 6'!N11</f>
        <v>0</v>
      </c>
    </row>
    <row r="12" spans="1:13" ht="12.75">
      <c r="A12" s="187" t="s">
        <v>102</v>
      </c>
      <c s="185">
        <v>608</v>
      </c>
      <c s="192">
        <f>'Раздел 6'!D12</f>
        <v>0</v>
      </c>
      <c s="192">
        <f>'Раздел 6'!E12</f>
        <v>0</v>
      </c>
      <c s="192">
        <f>'Раздел 6'!F12</f>
        <v>0</v>
      </c>
      <c s="192">
        <f>'Раздел 6'!G12</f>
        <v>0</v>
      </c>
      <c s="192">
        <f>'Раздел 6'!H12</f>
        <v>0</v>
      </c>
      <c s="192">
        <f>'Раздел 6'!I12</f>
        <v>0</v>
      </c>
      <c s="192">
        <f>'Раздел 6'!J12</f>
        <v>0</v>
      </c>
      <c s="192">
        <f>'Раздел 6'!K12</f>
        <v>0</v>
      </c>
      <c s="192">
        <f>'Раздел 6'!L12</f>
        <v>0</v>
      </c>
      <c s="192">
        <f>'Раздел 6'!M12</f>
        <v>0</v>
      </c>
      <c s="192">
        <f>'Раздел 6'!N12</f>
        <v>0</v>
      </c>
    </row>
    <row r="13" spans="1:13" ht="25.5">
      <c r="A13" s="188" t="s">
        <v>1007</v>
      </c>
      <c s="185">
        <v>609</v>
      </c>
      <c s="192">
        <f>'Раздел 6'!D13</f>
        <v>0</v>
      </c>
      <c s="192">
        <f>'Раздел 6'!E13</f>
        <v>0</v>
      </c>
      <c s="192">
        <f>'Раздел 6'!F13</f>
        <v>0</v>
      </c>
      <c s="192">
        <f>'Раздел 6'!G13</f>
        <v>0</v>
      </c>
      <c s="192">
        <f>'Раздел 6'!H13</f>
        <v>0</v>
      </c>
      <c s="192">
        <f>'Раздел 6'!I13</f>
        <v>0</v>
      </c>
      <c s="192">
        <f>'Раздел 6'!J13</f>
        <v>0</v>
      </c>
      <c s="192">
        <f>'Раздел 6'!K13</f>
        <v>0</v>
      </c>
      <c s="192">
        <f>'Раздел 6'!L13</f>
        <v>0</v>
      </c>
      <c s="192">
        <f>'Раздел 6'!M13</f>
        <v>0</v>
      </c>
      <c s="192">
        <f>'Раздел 6'!N13</f>
        <v>0</v>
      </c>
    </row>
    <row r="14" spans="1:13" ht="18" customHeight="1">
      <c r="A14" s="187" t="s">
        <v>103</v>
      </c>
      <c s="185">
        <v>610</v>
      </c>
      <c s="192">
        <f>'Раздел 6'!D14</f>
        <v>0</v>
      </c>
      <c s="192">
        <f>'Раздел 6'!E14</f>
        <v>0</v>
      </c>
      <c s="192">
        <f>'Раздел 6'!F14</f>
        <v>0</v>
      </c>
      <c s="192">
        <f>'Раздел 6'!G14</f>
        <v>0</v>
      </c>
      <c s="192">
        <f>'Раздел 6'!H14</f>
        <v>0</v>
      </c>
      <c s="192">
        <f>'Раздел 6'!I14</f>
        <v>0</v>
      </c>
      <c s="192">
        <f>'Раздел 6'!J14</f>
        <v>0</v>
      </c>
      <c s="192">
        <f>'Раздел 6'!K14</f>
        <v>0</v>
      </c>
      <c s="192">
        <f>'Раздел 6'!L14</f>
        <v>0</v>
      </c>
      <c s="192">
        <f>'Раздел 6'!M14</f>
        <v>0</v>
      </c>
      <c s="192">
        <f>'Раздел 6'!N14</f>
        <v>0</v>
      </c>
    </row>
    <row r="15" spans="1:13" ht="12.75">
      <c r="A15" s="187" t="s">
        <v>104</v>
      </c>
      <c s="185">
        <v>611</v>
      </c>
      <c s="192">
        <f>'Раздел 6'!D15</f>
        <v>0</v>
      </c>
      <c s="192">
        <f>'Раздел 6'!E15</f>
        <v>0</v>
      </c>
      <c s="192">
        <f>'Раздел 6'!F15</f>
        <v>0</v>
      </c>
      <c s="192">
        <f>'Раздел 6'!G15</f>
        <v>0</v>
      </c>
      <c s="192">
        <f>'Раздел 6'!H15</f>
        <v>0</v>
      </c>
      <c s="192">
        <f>'Раздел 6'!I15</f>
        <v>0</v>
      </c>
      <c s="192">
        <f>'Раздел 6'!J15</f>
        <v>0</v>
      </c>
      <c s="192">
        <f>'Раздел 6'!K15</f>
        <v>0</v>
      </c>
      <c s="192">
        <f>'Раздел 6'!L15</f>
        <v>0</v>
      </c>
      <c s="192">
        <f>'Раздел 6'!M15</f>
        <v>0</v>
      </c>
      <c s="192">
        <f>'Раздел 6'!N15</f>
        <v>0</v>
      </c>
    </row>
    <row r="16" spans="1:13" ht="12.75">
      <c r="A16" s="187" t="s">
        <v>105</v>
      </c>
      <c s="185">
        <v>612</v>
      </c>
      <c s="192">
        <f>'Раздел 6'!D16</f>
        <v>0</v>
      </c>
      <c s="192">
        <f>'Раздел 6'!E16</f>
        <v>0</v>
      </c>
      <c s="192">
        <f>'Раздел 6'!F16</f>
        <v>0</v>
      </c>
      <c s="192">
        <f>'Раздел 6'!G16</f>
        <v>0</v>
      </c>
      <c s="192">
        <f>'Раздел 6'!H16</f>
        <v>0</v>
      </c>
      <c s="192">
        <f>'Раздел 6'!I16</f>
        <v>0</v>
      </c>
      <c s="192">
        <f>'Раздел 6'!J16</f>
        <v>0</v>
      </c>
      <c s="192">
        <f>'Раздел 6'!K16</f>
        <v>0</v>
      </c>
      <c s="192">
        <f>'Раздел 6'!L16</f>
        <v>0</v>
      </c>
      <c s="192">
        <f>'Раздел 6'!M16</f>
        <v>0</v>
      </c>
      <c s="192">
        <f>'Раздел 6'!N16</f>
        <v>0</v>
      </c>
    </row>
    <row r="17" spans="1:13" ht="12.75">
      <c r="A17" s="186" t="s">
        <v>23</v>
      </c>
      <c s="185">
        <v>613</v>
      </c>
      <c s="192">
        <f>'Раздел 6'!D17</f>
        <v>47</v>
      </c>
      <c s="192">
        <f>'Раздел 6'!E17</f>
        <v>0</v>
      </c>
      <c s="192">
        <f>'Раздел 6'!F17</f>
        <v>12</v>
      </c>
      <c s="192">
        <f>'Раздел 6'!G17</f>
        <v>24</v>
      </c>
      <c s="192">
        <f>'Раздел 6'!H17</f>
        <v>11</v>
      </c>
      <c s="192">
        <f>'Раздел 6'!I17</f>
        <v>0</v>
      </c>
      <c s="192">
        <f>'Раздел 6'!J17</f>
        <v>1</v>
      </c>
      <c s="192">
        <f>'Раздел 6'!K17</f>
        <v>1</v>
      </c>
      <c s="192">
        <f>'Раздел 6'!L17</f>
        <v>1</v>
      </c>
      <c s="192">
        <f>'Раздел 6'!M17</f>
        <v>0</v>
      </c>
      <c s="192">
        <f>'Раздел 6'!N17</f>
        <v>0</v>
      </c>
    </row>
    <row r="18" spans="1:13" ht="12.75">
      <c r="A18" s="186" t="s">
        <v>25</v>
      </c>
      <c s="185">
        <v>614</v>
      </c>
      <c s="192">
        <f>'Раздел 6'!D18</f>
        <v>0</v>
      </c>
      <c s="192">
        <f>'Раздел 6'!E18</f>
        <v>0</v>
      </c>
      <c s="192">
        <f>'Раздел 6'!F18</f>
        <v>0</v>
      </c>
      <c s="192">
        <f>'Раздел 6'!G18</f>
        <v>0</v>
      </c>
      <c s="192">
        <f>'Раздел 6'!H18</f>
        <v>0</v>
      </c>
      <c s="192">
        <f>'Раздел 6'!I18</f>
        <v>0</v>
      </c>
      <c s="192">
        <f>'Раздел 6'!J18</f>
        <v>0</v>
      </c>
      <c s="192">
        <f>'Раздел 6'!K18</f>
        <v>0</v>
      </c>
      <c s="192">
        <f>'Раздел 6'!L18</f>
        <v>0</v>
      </c>
      <c s="192">
        <f>'Раздел 6'!M18</f>
        <v>0</v>
      </c>
      <c s="192">
        <f>'Раздел 6'!N18</f>
        <v>0</v>
      </c>
    </row>
    <row r="19" spans="1:13" ht="25.5">
      <c r="A19" s="187" t="s">
        <v>763</v>
      </c>
      <c s="185">
        <v>615</v>
      </c>
      <c s="192">
        <f>'Раздел 6'!D19</f>
        <v>0</v>
      </c>
      <c s="192">
        <f>'Раздел 6'!E19</f>
        <v>0</v>
      </c>
      <c s="192">
        <f>'Раздел 6'!F19</f>
        <v>0</v>
      </c>
      <c s="192">
        <f>'Раздел 6'!G19</f>
        <v>0</v>
      </c>
      <c s="192">
        <f>'Раздел 6'!H19</f>
        <v>0</v>
      </c>
      <c s="192">
        <f>'Раздел 6'!I19</f>
        <v>0</v>
      </c>
      <c s="192">
        <f>'Раздел 6'!J19</f>
        <v>0</v>
      </c>
      <c s="192">
        <f>'Раздел 6'!K19</f>
        <v>0</v>
      </c>
      <c s="192">
        <f>'Раздел 6'!L19</f>
        <v>0</v>
      </c>
      <c s="192">
        <f>'Раздел 6'!M19</f>
        <v>0</v>
      </c>
      <c s="192">
        <f>'Раздел 6'!N19</f>
        <v>0</v>
      </c>
    </row>
    <row r="20" spans="1:13" ht="12.75">
      <c r="A20" s="187" t="s">
        <v>28</v>
      </c>
      <c s="185">
        <v>616</v>
      </c>
      <c s="192">
        <f>'Раздел 6'!D20</f>
        <v>0</v>
      </c>
      <c s="192">
        <f>'Раздел 6'!E20</f>
        <v>0</v>
      </c>
      <c s="192">
        <f>'Раздел 6'!F20</f>
        <v>0</v>
      </c>
      <c s="192">
        <f>'Раздел 6'!G20</f>
        <v>0</v>
      </c>
      <c s="192">
        <f>'Раздел 6'!H20</f>
        <v>0</v>
      </c>
      <c s="192">
        <f>'Раздел 6'!I20</f>
        <v>0</v>
      </c>
      <c s="192">
        <f>'Раздел 6'!J20</f>
        <v>0</v>
      </c>
      <c s="192">
        <f>'Раздел 6'!K20</f>
        <v>0</v>
      </c>
      <c s="192">
        <f>'Раздел 6'!L20</f>
        <v>0</v>
      </c>
      <c s="192">
        <f>'Раздел 6'!M20</f>
        <v>0</v>
      </c>
      <c s="192">
        <f>'Раздел 6'!N20</f>
        <v>0</v>
      </c>
    </row>
    <row r="21" spans="1:13" ht="15.75" customHeight="1">
      <c r="A21" s="187" t="s">
        <v>831</v>
      </c>
      <c s="185">
        <v>617</v>
      </c>
      <c s="192">
        <f>'Раздел 6'!D21</f>
        <v>0</v>
      </c>
      <c s="192">
        <f>'Раздел 6'!E21</f>
        <v>0</v>
      </c>
      <c s="192">
        <f>'Раздел 6'!F21</f>
        <v>0</v>
      </c>
      <c s="192">
        <f>'Раздел 6'!G21</f>
        <v>0</v>
      </c>
      <c s="192">
        <f>'Раздел 6'!H21</f>
        <v>0</v>
      </c>
      <c s="192">
        <f>'Раздел 6'!I21</f>
        <v>0</v>
      </c>
      <c s="192">
        <f>'Раздел 6'!J21</f>
        <v>0</v>
      </c>
      <c s="192">
        <f>'Раздел 6'!K21</f>
        <v>0</v>
      </c>
      <c s="192">
        <f>'Раздел 6'!L21</f>
        <v>0</v>
      </c>
      <c s="192">
        <f>'Раздел 6'!M21</f>
        <v>0</v>
      </c>
      <c s="192">
        <f>'Раздел 6'!N21</f>
        <v>0</v>
      </c>
    </row>
    <row r="22" spans="1:13" ht="12.75">
      <c r="A22" s="186" t="s">
        <v>30</v>
      </c>
      <c s="185">
        <v>618</v>
      </c>
      <c s="192">
        <f>'Раздел 6'!D22</f>
        <v>0</v>
      </c>
      <c s="192">
        <f>'Раздел 6'!E22</f>
        <v>0</v>
      </c>
      <c s="192">
        <f>'Раздел 6'!F22</f>
        <v>0</v>
      </c>
      <c s="192">
        <f>'Раздел 6'!G22</f>
        <v>0</v>
      </c>
      <c s="192">
        <f>'Раздел 6'!H22</f>
        <v>0</v>
      </c>
      <c s="192">
        <f>'Раздел 6'!I22</f>
        <v>0</v>
      </c>
      <c s="192">
        <f>'Раздел 6'!J22</f>
        <v>0</v>
      </c>
      <c s="192">
        <f>'Раздел 6'!K22</f>
        <v>0</v>
      </c>
      <c s="192">
        <f>'Раздел 6'!L22</f>
        <v>0</v>
      </c>
      <c s="192">
        <f>'Раздел 6'!M22</f>
        <v>0</v>
      </c>
      <c s="192">
        <f>'Раздел 6'!N22</f>
        <v>0</v>
      </c>
    </row>
    <row r="23" spans="1:13" ht="12.75">
      <c r="A23" s="186" t="s">
        <v>32</v>
      </c>
      <c s="185">
        <v>619</v>
      </c>
      <c s="192">
        <f>'Раздел 6'!D23</f>
        <v>0</v>
      </c>
      <c s="192">
        <f>'Раздел 6'!E23</f>
        <v>0</v>
      </c>
      <c s="192">
        <f>'Раздел 6'!F23</f>
        <v>0</v>
      </c>
      <c s="192">
        <f>'Раздел 6'!G23</f>
        <v>0</v>
      </c>
      <c s="192">
        <f>'Раздел 6'!H23</f>
        <v>0</v>
      </c>
      <c s="192">
        <f>'Раздел 6'!I23</f>
        <v>0</v>
      </c>
      <c s="192">
        <f>'Раздел 6'!J23</f>
        <v>0</v>
      </c>
      <c s="192">
        <f>'Раздел 6'!K23</f>
        <v>0</v>
      </c>
      <c s="192">
        <f>'Раздел 6'!L23</f>
        <v>0</v>
      </c>
      <c s="192">
        <f>'Раздел 6'!M23</f>
        <v>0</v>
      </c>
      <c s="192">
        <f>'Раздел 6'!N23</f>
        <v>0</v>
      </c>
    </row>
    <row r="24" spans="1:13" ht="12.75">
      <c r="A24" s="186" t="s">
        <v>34</v>
      </c>
      <c s="185">
        <v>620</v>
      </c>
      <c s="192">
        <f>'Раздел 6'!D24</f>
        <v>0</v>
      </c>
      <c s="192">
        <f>'Раздел 6'!E24</f>
        <v>0</v>
      </c>
      <c s="192">
        <f>'Раздел 6'!F24</f>
        <v>0</v>
      </c>
      <c s="192">
        <f>'Раздел 6'!G24</f>
        <v>0</v>
      </c>
      <c s="192">
        <f>'Раздел 6'!H24</f>
        <v>0</v>
      </c>
      <c s="192">
        <f>'Раздел 6'!I24</f>
        <v>0</v>
      </c>
      <c s="192">
        <f>'Раздел 6'!J24</f>
        <v>0</v>
      </c>
      <c s="192">
        <f>'Раздел 6'!K24</f>
        <v>0</v>
      </c>
      <c s="192">
        <f>'Раздел 6'!L24</f>
        <v>0</v>
      </c>
      <c s="192">
        <f>'Раздел 6'!M24</f>
        <v>0</v>
      </c>
      <c s="192">
        <f>'Раздел 6'!N24</f>
        <v>0</v>
      </c>
    </row>
    <row r="25" spans="1:13" ht="12.75">
      <c r="A25" s="186" t="s">
        <v>35</v>
      </c>
      <c s="185">
        <v>621</v>
      </c>
      <c s="192">
        <f>'Раздел 6'!D25</f>
        <v>0</v>
      </c>
      <c s="192">
        <f>'Раздел 6'!E25</f>
        <v>0</v>
      </c>
      <c s="192">
        <f>'Раздел 6'!F25</f>
        <v>0</v>
      </c>
      <c s="192">
        <f>'Раздел 6'!G25</f>
        <v>0</v>
      </c>
      <c s="192">
        <f>'Раздел 6'!H25</f>
        <v>0</v>
      </c>
      <c s="192">
        <f>'Раздел 6'!I25</f>
        <v>0</v>
      </c>
      <c s="192">
        <f>'Раздел 6'!J25</f>
        <v>0</v>
      </c>
      <c s="192">
        <f>'Раздел 6'!K25</f>
        <v>0</v>
      </c>
      <c s="192">
        <f>'Раздел 6'!L25</f>
        <v>0</v>
      </c>
      <c s="192">
        <f>'Раздел 6'!M25</f>
        <v>0</v>
      </c>
      <c s="192">
        <f>'Раздел 6'!N25</f>
        <v>0</v>
      </c>
    </row>
    <row r="26" spans="1:13" ht="25.5">
      <c r="A26" s="187" t="s">
        <v>764</v>
      </c>
      <c s="185">
        <v>622</v>
      </c>
      <c s="192">
        <f>'Раздел 6'!D26</f>
        <v>0</v>
      </c>
      <c s="192">
        <f>'Раздел 6'!E26</f>
        <v>0</v>
      </c>
      <c s="192">
        <f>'Раздел 6'!F26</f>
        <v>0</v>
      </c>
      <c s="192">
        <f>'Раздел 6'!G26</f>
        <v>0</v>
      </c>
      <c s="192">
        <f>'Раздел 6'!H26</f>
        <v>0</v>
      </c>
      <c s="192">
        <f>'Раздел 6'!I26</f>
        <v>0</v>
      </c>
      <c s="192">
        <f>'Раздел 6'!J26</f>
        <v>0</v>
      </c>
      <c s="192">
        <f>'Раздел 6'!K26</f>
        <v>0</v>
      </c>
      <c s="192">
        <f>'Раздел 6'!L26</f>
        <v>0</v>
      </c>
      <c s="192">
        <f>'Раздел 6'!M26</f>
        <v>0</v>
      </c>
      <c s="192">
        <f>'Раздел 6'!N26</f>
        <v>0</v>
      </c>
    </row>
    <row r="27" spans="1:13" ht="12.75">
      <c r="A27" s="187" t="s">
        <v>36</v>
      </c>
      <c s="185">
        <v>623</v>
      </c>
      <c s="192">
        <f>D27+E27+F27+G27+H27</f>
        <v>0</v>
      </c>
      <c s="192">
        <f>'Раздел 6'!E27</f>
        <v>0</v>
      </c>
      <c s="192">
        <f>'Раздел 6'!F27</f>
        <v>0</v>
      </c>
      <c s="192">
        <f>'Раздел 6'!G27</f>
        <v>0</v>
      </c>
      <c s="192">
        <f>'Раздел 6'!H27</f>
        <v>0</v>
      </c>
      <c s="192">
        <f>'Раздел 6'!I27</f>
        <v>0</v>
      </c>
      <c s="192">
        <f>'Раздел 6'!J27</f>
        <v>0</v>
      </c>
      <c s="192">
        <f>'Раздел 6'!K27</f>
        <v>0</v>
      </c>
      <c s="192">
        <f>'Раздел 6'!L27</f>
        <v>0</v>
      </c>
      <c s="192">
        <f>'Раздел 6'!M27</f>
        <v>0</v>
      </c>
      <c s="192">
        <f>'Раздел 6'!N27</f>
        <v>0</v>
      </c>
    </row>
    <row r="30" spans="1:1" ht="15.75">
      <c r="A30" s="95"/>
    </row>
    <row r="31" spans="1:1" ht="15.75">
      <c r="A31" s="95"/>
    </row>
    <row r="32" spans="1:1" ht="15.75">
      <c r="A32" s="95"/>
    </row>
  </sheetData>
  <sheetProtection password="CF7A" sheet="1" objects="1" scenarios="1" formatColumns="0" formatRows="0" autoFilter="0"/>
  <mergeCells count="6">
    <mergeCell ref="A1:M1"/>
    <mergeCell ref="A2:A3"/>
    <mergeCell ref="B2:B3"/>
    <mergeCell ref="C2:C3"/>
    <mergeCell ref="D2:H2"/>
    <mergeCell ref="I2:M2"/>
  </mergeCells>
  <conditionalFormatting sqref="A30">
    <cfRule type="expression" priority="1" dxfId="1" stopIfTrue="1">
      <formula>$C$5&lt;&gt;'ПЕЧАТЬ стр.5'!#REF!</formula>
    </cfRule>
  </conditionalFormatting>
  <conditionalFormatting sqref="A31">
    <cfRule type="expression" priority="2" dxfId="1" stopIfTrue="1">
      <formula>'ПЕЧАТЬ стр.5'!#REF!&lt;&gt;'ПЕЧАТЬ стр.5'!#REF!</formula>
    </cfRule>
  </conditionalFormatting>
  <conditionalFormatting sqref="A32">
    <cfRule type="expression" priority="3" dxfId="1" stopIfTrue="1">
      <formula>'ПЕЧАТЬ стр.5'!#REF!&lt;&gt;'ПЕЧАТЬ стр.5'!#REF!</formula>
    </cfRule>
  </conditionalFormatting>
  <dataValidations count="1">
    <dataValidation type="whole" operator="greaterThanOrEqual" allowBlank="1" showInputMessage="1" showErrorMessage="1" error="Возможен ввод только целых чисел." sqref="C27">
      <formula1>0</formula1>
    </dataValidation>
  </dataValidations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scale="68" r:id="rId1"/>
  <headerFooter alignWithMargins="0"/>
  <ignoredErrors>
    <ignoredError sqref="C4:M4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21">
    <tabColor rgb="FFFFFF00"/>
    <pageSetUpPr fitToPage="1"/>
  </sheetPr>
  <dimension ref="A1:K28"/>
  <sheetViews>
    <sheetView view="pageBreakPreview" zoomScaleNormal="100" zoomScaleSheetLayoutView="100" workbookViewId="0" topLeftCell="A1">
      <selection pane="topLeft" activeCell="K4" sqref="K4"/>
    </sheetView>
  </sheetViews>
  <sheetFormatPr defaultRowHeight="12.75"/>
  <cols>
    <col min="1" max="1" width="43.8571428571429" customWidth="1"/>
    <col min="2" max="2" width="7.14285714285714" customWidth="1"/>
    <col min="3" max="3" width="9.85714285714286" customWidth="1"/>
    <col min="4" max="4" width="11.1428571428571" customWidth="1"/>
    <col min="5" max="5" width="10.7142857142857" customWidth="1"/>
    <col min="6" max="11" width="9" customWidth="1"/>
  </cols>
  <sheetData>
    <row r="1" spans="1:11" ht="15.75" customHeight="1">
      <c r="A1" s="484" t="s">
        <v>828</v>
      </c>
      <c s="492"/>
      <c s="492"/>
      <c s="492"/>
      <c s="492"/>
      <c s="492"/>
      <c s="492"/>
      <c s="492"/>
      <c s="492"/>
      <c s="492"/>
      <c s="484"/>
    </row>
    <row r="2" spans="1:11" ht="27" customHeight="1">
      <c r="A2" s="486" t="s">
        <v>106</v>
      </c>
      <c s="486" t="s">
        <v>17</v>
      </c>
      <c s="486" t="s">
        <v>846</v>
      </c>
      <c s="488" t="s">
        <v>847</v>
      </c>
      <c s="489"/>
      <c s="489"/>
      <c s="489"/>
      <c s="489"/>
      <c s="489"/>
      <c s="489"/>
      <c s="490"/>
    </row>
    <row r="3" spans="1:11" ht="25.5">
      <c r="A3" s="487"/>
      <c s="487"/>
      <c s="487"/>
      <c s="185">
        <v>0</v>
      </c>
      <c s="185">
        <v>1</v>
      </c>
      <c s="185">
        <v>2</v>
      </c>
      <c s="185">
        <v>3</v>
      </c>
      <c s="185">
        <v>4</v>
      </c>
      <c s="185">
        <v>5</v>
      </c>
      <c s="185">
        <v>6</v>
      </c>
      <c s="185" t="s">
        <v>107</v>
      </c>
    </row>
    <row r="4" spans="1:11" ht="12.75">
      <c r="A4" s="185" t="s">
        <v>2876</v>
      </c>
      <c s="185" t="s">
        <v>2877</v>
      </c>
      <c s="185" t="s">
        <v>12</v>
      </c>
      <c s="185" t="s">
        <v>13</v>
      </c>
      <c s="185" t="s">
        <v>14</v>
      </c>
      <c s="185" t="s">
        <v>18</v>
      </c>
      <c s="185" t="s">
        <v>19</v>
      </c>
      <c s="185" t="s">
        <v>20</v>
      </c>
      <c s="185" t="s">
        <v>21</v>
      </c>
      <c s="185" t="s">
        <v>22</v>
      </c>
      <c s="185" t="s">
        <v>24</v>
      </c>
    </row>
    <row r="5" spans="1:11" ht="12.75">
      <c r="A5" s="191" t="s">
        <v>37</v>
      </c>
      <c s="185">
        <v>701</v>
      </c>
      <c s="192">
        <f>'Раздел 7'!D5</f>
        <v>47</v>
      </c>
      <c s="192">
        <f>'Раздел 7'!E5</f>
        <v>0</v>
      </c>
      <c s="192">
        <f>'Раздел 7'!F5</f>
        <v>5</v>
      </c>
      <c s="192">
        <f>'Раздел 7'!G5</f>
        <v>7</v>
      </c>
      <c s="192">
        <f>'Раздел 7'!H5</f>
        <v>9</v>
      </c>
      <c s="192">
        <f>'Раздел 7'!I5</f>
        <v>13</v>
      </c>
      <c s="192">
        <f>'Раздел 7'!J5</f>
        <v>3</v>
      </c>
      <c s="192">
        <f>'Раздел 7'!K5</f>
        <v>8</v>
      </c>
      <c s="192">
        <f>'Раздел 7'!L5</f>
        <v>2</v>
      </c>
    </row>
    <row r="6" spans="1:11" ht="12.75">
      <c r="A6" s="186" t="s">
        <v>108</v>
      </c>
      <c s="185">
        <v>702</v>
      </c>
      <c s="192">
        <f>'Раздел 7'!D6</f>
        <v>28</v>
      </c>
      <c s="192">
        <f>'Раздел 7'!E6</f>
        <v>0</v>
      </c>
      <c s="192">
        <f>'Раздел 7'!F6</f>
        <v>3</v>
      </c>
      <c s="192">
        <f>'Раздел 7'!G6</f>
        <v>5</v>
      </c>
      <c s="192">
        <f>'Раздел 7'!H6</f>
        <v>8</v>
      </c>
      <c s="192">
        <f>'Раздел 7'!I6</f>
        <v>5</v>
      </c>
      <c s="192">
        <f>'Раздел 7'!J6</f>
        <v>2</v>
      </c>
      <c s="192">
        <f>'Раздел 7'!K6</f>
        <v>4</v>
      </c>
      <c s="192">
        <f>'Раздел 7'!L6</f>
        <v>1</v>
      </c>
    </row>
    <row r="7" spans="1:11" ht="38.25">
      <c r="A7" s="186" t="s">
        <v>1009</v>
      </c>
      <c s="185">
        <v>703</v>
      </c>
      <c s="192">
        <f>'Раздел 7'!D7</f>
        <v>1</v>
      </c>
      <c s="192">
        <f>'Раздел 7'!E7</f>
        <v>0</v>
      </c>
      <c s="192">
        <f>'Раздел 7'!F7</f>
        <v>0</v>
      </c>
      <c s="192">
        <f>'Раздел 7'!G7</f>
        <v>0</v>
      </c>
      <c s="192">
        <f>'Раздел 7'!H7</f>
        <v>0</v>
      </c>
      <c s="192">
        <f>'Раздел 7'!I7</f>
        <v>1</v>
      </c>
      <c s="192">
        <f>'Раздел 7'!J7</f>
        <v>0</v>
      </c>
      <c s="192">
        <f>'Раздел 7'!K7</f>
        <v>0</v>
      </c>
      <c s="192">
        <f>'Раздел 7'!L7</f>
        <v>0</v>
      </c>
    </row>
    <row r="8" spans="1:11" ht="12.75">
      <c r="A8" s="187" t="s">
        <v>38</v>
      </c>
      <c s="185">
        <v>704</v>
      </c>
      <c s="192">
        <f>'Раздел 7'!D8</f>
        <v>0</v>
      </c>
      <c s="192">
        <f>'Раздел 7'!E8</f>
        <v>0</v>
      </c>
      <c s="192">
        <f>'Раздел 7'!F8</f>
        <v>0</v>
      </c>
      <c s="192">
        <f>'Раздел 7'!G8</f>
        <v>0</v>
      </c>
      <c s="192">
        <f>'Раздел 7'!H8</f>
        <v>0</v>
      </c>
      <c s="192">
        <f>'Раздел 7'!I8</f>
        <v>0</v>
      </c>
      <c s="192">
        <f>'Раздел 7'!J8</f>
        <v>0</v>
      </c>
      <c s="192">
        <f>'Раздел 7'!K8</f>
        <v>0</v>
      </c>
      <c s="192">
        <f>'Раздел 7'!L8</f>
        <v>0</v>
      </c>
    </row>
    <row r="9" spans="1:11" ht="19.5" customHeight="1">
      <c r="A9" s="186" t="s">
        <v>848</v>
      </c>
      <c s="185">
        <v>705</v>
      </c>
      <c s="192">
        <f>'Раздел 7'!D9</f>
        <v>1</v>
      </c>
      <c s="192">
        <f>'Раздел 7'!E9</f>
        <v>0</v>
      </c>
      <c s="192">
        <f>'Раздел 7'!F9</f>
        <v>0</v>
      </c>
      <c s="192">
        <f>'Раздел 7'!G9</f>
        <v>0</v>
      </c>
      <c s="192">
        <f>'Раздел 7'!H9</f>
        <v>0</v>
      </c>
      <c s="192">
        <f>'Раздел 7'!I9</f>
        <v>0</v>
      </c>
      <c s="192">
        <f>'Раздел 7'!J9</f>
        <v>0</v>
      </c>
      <c s="192">
        <f>'Раздел 7'!K9</f>
        <v>0</v>
      </c>
      <c s="192">
        <f>'Раздел 7'!L9</f>
        <v>1</v>
      </c>
    </row>
    <row r="10" spans="1:11" ht="12.75">
      <c r="A10" s="187" t="s">
        <v>38</v>
      </c>
      <c s="185">
        <v>706</v>
      </c>
      <c s="192">
        <f>'Раздел 7'!D10</f>
        <v>1</v>
      </c>
      <c s="192">
        <f>'Раздел 7'!E10</f>
        <v>0</v>
      </c>
      <c s="192">
        <f>'Раздел 7'!F10</f>
        <v>0</v>
      </c>
      <c s="192">
        <f>'Раздел 7'!G10</f>
        <v>0</v>
      </c>
      <c s="192">
        <f>'Раздел 7'!H10</f>
        <v>0</v>
      </c>
      <c s="192">
        <f>'Раздел 7'!I10</f>
        <v>0</v>
      </c>
      <c s="192">
        <f>'Раздел 7'!J10</f>
        <v>0</v>
      </c>
      <c s="192">
        <f>'Раздел 7'!K10</f>
        <v>0</v>
      </c>
      <c s="192">
        <f>'Раздел 7'!L10</f>
        <v>1</v>
      </c>
    </row>
    <row r="11" spans="1:11" ht="25.5">
      <c r="A11" s="186" t="s">
        <v>765</v>
      </c>
      <c s="185">
        <v>707</v>
      </c>
      <c s="192">
        <f>'Раздел 7'!D11</f>
        <v>0</v>
      </c>
      <c s="192">
        <f>'Раздел 7'!E11</f>
        <v>0</v>
      </c>
      <c s="192">
        <f>'Раздел 7'!F11</f>
        <v>0</v>
      </c>
      <c s="192">
        <f>'Раздел 7'!G11</f>
        <v>0</v>
      </c>
      <c s="192">
        <f>'Раздел 7'!H11</f>
        <v>0</v>
      </c>
      <c s="192">
        <f>'Раздел 7'!I11</f>
        <v>0</v>
      </c>
      <c s="192">
        <f>'Раздел 7'!J11</f>
        <v>0</v>
      </c>
      <c s="192">
        <f>'Раздел 7'!K11</f>
        <v>0</v>
      </c>
      <c s="192">
        <f>'Раздел 7'!L11</f>
        <v>0</v>
      </c>
    </row>
    <row r="12" spans="1:11" ht="12.75">
      <c r="A12" s="187" t="s">
        <v>38</v>
      </c>
      <c s="185">
        <v>708</v>
      </c>
      <c s="192">
        <f>'Раздел 7'!D12</f>
        <v>0</v>
      </c>
      <c s="192">
        <f>'Раздел 7'!E12</f>
        <v>0</v>
      </c>
      <c s="192">
        <f>'Раздел 7'!F12</f>
        <v>0</v>
      </c>
      <c s="192">
        <f>'Раздел 7'!G12</f>
        <v>0</v>
      </c>
      <c s="192">
        <f>'Раздел 7'!H12</f>
        <v>0</v>
      </c>
      <c s="192">
        <f>'Раздел 7'!I12</f>
        <v>0</v>
      </c>
      <c s="192">
        <f>'Раздел 7'!J12</f>
        <v>0</v>
      </c>
      <c s="192">
        <f>'Раздел 7'!K12</f>
        <v>0</v>
      </c>
      <c s="192">
        <f>'Раздел 7'!L12</f>
        <v>0</v>
      </c>
    </row>
    <row r="13" spans="1:11" ht="12.75">
      <c r="A13" s="186" t="s">
        <v>761</v>
      </c>
      <c s="185">
        <v>709</v>
      </c>
      <c s="192">
        <f>'Раздел 7'!D13</f>
        <v>0</v>
      </c>
      <c s="192">
        <f>'Раздел 7'!E13</f>
        <v>0</v>
      </c>
      <c s="192">
        <f>'Раздел 7'!F13</f>
        <v>0</v>
      </c>
      <c s="192">
        <f>'Раздел 7'!G13</f>
        <v>0</v>
      </c>
      <c s="192">
        <f>'Раздел 7'!H13</f>
        <v>0</v>
      </c>
      <c s="192">
        <f>'Раздел 7'!I13</f>
        <v>0</v>
      </c>
      <c s="192">
        <f>'Раздел 7'!J13</f>
        <v>0</v>
      </c>
      <c s="192">
        <f>'Раздел 7'!K13</f>
        <v>0</v>
      </c>
      <c s="192">
        <f>'Раздел 7'!L13</f>
        <v>0</v>
      </c>
    </row>
    <row r="14" spans="1:11" ht="12.75">
      <c r="A14" s="187" t="s">
        <v>38</v>
      </c>
      <c s="185">
        <v>710</v>
      </c>
      <c s="192">
        <f>'Раздел 7'!D14</f>
        <v>0</v>
      </c>
      <c s="192">
        <f>'Раздел 7'!E14</f>
        <v>0</v>
      </c>
      <c s="192">
        <f>'Раздел 7'!F14</f>
        <v>0</v>
      </c>
      <c s="192">
        <f>'Раздел 7'!G14</f>
        <v>0</v>
      </c>
      <c s="192">
        <f>'Раздел 7'!H14</f>
        <v>0</v>
      </c>
      <c s="192">
        <f>'Раздел 7'!I14</f>
        <v>0</v>
      </c>
      <c s="192">
        <f>'Раздел 7'!J14</f>
        <v>0</v>
      </c>
      <c s="192">
        <f>'Раздел 7'!K14</f>
        <v>0</v>
      </c>
      <c s="192">
        <f>'Раздел 7'!L14</f>
        <v>0</v>
      </c>
    </row>
    <row r="15" spans="1:11" ht="12.75">
      <c r="A15" s="186" t="s">
        <v>849</v>
      </c>
      <c s="185">
        <v>711</v>
      </c>
      <c s="192">
        <f>'Раздел 7'!D15</f>
        <v>1</v>
      </c>
      <c s="192">
        <f>'Раздел 7'!E15</f>
        <v>0</v>
      </c>
      <c s="192">
        <f>'Раздел 7'!F15</f>
        <v>0</v>
      </c>
      <c s="192">
        <f>'Раздел 7'!G15</f>
        <v>0</v>
      </c>
      <c s="192">
        <f>'Раздел 7'!H15</f>
        <v>0</v>
      </c>
      <c s="192">
        <f>'Раздел 7'!I15</f>
        <v>1</v>
      </c>
      <c s="192">
        <f>'Раздел 7'!J15</f>
        <v>0</v>
      </c>
      <c s="192">
        <f>'Раздел 7'!K15</f>
        <v>0</v>
      </c>
      <c s="192">
        <f>'Раздел 7'!L15</f>
        <v>0</v>
      </c>
    </row>
    <row r="16" spans="1:11" ht="12.75">
      <c r="A16" s="187" t="s">
        <v>38</v>
      </c>
      <c s="185">
        <v>712</v>
      </c>
      <c s="192">
        <f>'Раздел 7'!D16</f>
        <v>0</v>
      </c>
      <c s="192">
        <f>'Раздел 7'!E16</f>
        <v>0</v>
      </c>
      <c s="192">
        <f>'Раздел 7'!F16</f>
        <v>0</v>
      </c>
      <c s="192">
        <f>'Раздел 7'!G16</f>
        <v>0</v>
      </c>
      <c s="192">
        <f>'Раздел 7'!H16</f>
        <v>0</v>
      </c>
      <c s="192">
        <f>'Раздел 7'!I16</f>
        <v>0</v>
      </c>
      <c s="192">
        <f>'Раздел 7'!J16</f>
        <v>0</v>
      </c>
      <c s="192">
        <f>'Раздел 7'!K16</f>
        <v>0</v>
      </c>
      <c s="192">
        <f>'Раздел 7'!L16</f>
        <v>0</v>
      </c>
    </row>
    <row r="17" spans="1:11" ht="12.75">
      <c r="A17" s="237"/>
      <c s="238"/>
      <c s="239"/>
      <c s="240"/>
      <c s="240"/>
      <c s="240"/>
      <c s="240"/>
      <c s="240"/>
      <c s="240"/>
      <c s="240"/>
      <c s="240"/>
    </row>
    <row r="18" spans="1:11" ht="18.75" customHeight="1">
      <c r="A18" s="491"/>
      <c s="491"/>
      <c s="491"/>
      <c s="491"/>
      <c s="491"/>
      <c s="491"/>
      <c s="491"/>
      <c s="491"/>
      <c s="491"/>
      <c s="491"/>
      <c s="491"/>
    </row>
    <row r="19" spans="1:11" ht="38.25" customHeight="1">
      <c r="A19" s="268"/>
      <c s="268"/>
      <c s="268"/>
      <c s="268"/>
      <c s="268"/>
      <c s="269"/>
      <c s="269"/>
      <c s="270"/>
      <c s="271"/>
      <c s="269"/>
      <c s="269"/>
    </row>
    <row r="20" spans="1:11" ht="12.75">
      <c r="A20" s="268"/>
      <c s="268"/>
      <c s="268"/>
      <c s="268"/>
      <c s="268"/>
      <c s="269"/>
      <c s="269"/>
      <c s="270"/>
      <c s="271"/>
      <c s="269"/>
      <c s="269"/>
    </row>
    <row r="21" spans="1:11" ht="12.75">
      <c r="A21" s="268"/>
      <c s="268"/>
      <c s="268"/>
      <c s="268"/>
      <c s="268"/>
      <c s="272"/>
      <c s="272"/>
      <c s="272"/>
      <c s="272"/>
      <c s="272"/>
      <c s="272"/>
    </row>
    <row r="22" spans="1:11" ht="12.75">
      <c r="A22" s="268"/>
      <c s="268"/>
      <c s="268"/>
      <c s="268"/>
      <c s="268"/>
      <c s="273"/>
      <c s="274"/>
      <c s="275"/>
      <c s="275"/>
      <c s="275"/>
      <c s="275"/>
    </row>
    <row r="23" spans="1:11" ht="12.75">
      <c r="A23" s="268"/>
      <c s="268"/>
      <c s="268"/>
      <c s="268"/>
      <c s="268"/>
      <c s="270"/>
      <c s="271"/>
      <c s="269"/>
      <c s="269"/>
      <c s="269"/>
      <c s="269"/>
    </row>
    <row r="24" spans="1:11" ht="12.75">
      <c r="A24" s="268"/>
      <c s="268"/>
      <c s="268"/>
      <c s="268"/>
      <c s="268"/>
      <c s="276"/>
      <c s="277"/>
      <c s="272"/>
      <c s="272"/>
      <c s="272"/>
      <c s="272"/>
    </row>
    <row r="25" spans="1:11" ht="12.75">
      <c r="A25" s="268"/>
      <c s="268"/>
      <c s="268"/>
      <c s="268"/>
      <c s="268"/>
      <c s="278"/>
      <c s="279"/>
      <c s="280"/>
      <c s="280"/>
      <c s="280"/>
      <c s="280"/>
    </row>
    <row r="26" spans="1:11" ht="12.75">
      <c r="A26" s="268"/>
      <c s="268"/>
      <c s="268"/>
      <c s="268"/>
      <c s="268"/>
      <c s="273"/>
      <c s="274"/>
      <c s="275"/>
      <c s="275"/>
      <c s="275"/>
      <c s="275"/>
    </row>
    <row r="27" spans="1:11" ht="12.75">
      <c r="A27" s="268"/>
      <c s="268"/>
      <c s="268"/>
      <c s="268"/>
      <c s="268"/>
      <c s="276"/>
      <c s="277"/>
      <c s="272"/>
      <c s="272"/>
      <c s="272"/>
      <c s="272"/>
    </row>
    <row r="28" spans="1:11" ht="12.75">
      <c r="A28" s="268"/>
      <c s="268"/>
      <c s="268"/>
      <c s="268"/>
      <c s="268"/>
      <c s="278"/>
      <c s="279"/>
      <c s="280"/>
      <c s="280"/>
      <c s="280"/>
      <c s="280"/>
    </row>
  </sheetData>
  <sheetProtection password="CF7A" sheet="1" objects="1" scenarios="1" formatColumns="0" formatRows="0" autoFilter="0"/>
  <mergeCells count="6">
    <mergeCell ref="A18:K18"/>
    <mergeCell ref="A1:K1"/>
    <mergeCell ref="A2:A3"/>
    <mergeCell ref="B2:B3"/>
    <mergeCell ref="C2:C3"/>
    <mergeCell ref="D2:K2"/>
  </mergeCells>
  <dataValidations count="1">
    <dataValidation type="whole" operator="greaterThanOrEqual" allowBlank="1" showInputMessage="1" showErrorMessage="1" error="Возможен ввод только целых чисел." sqref="C5:K17">
      <formula1>0</formula1>
    </dataValidation>
  </dataValidations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r:id="rId1"/>
  <headerFooter alignWithMargins="0"/>
  <ignoredErrors>
    <ignoredError sqref="C4:K4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25">
    <tabColor rgb="FFFFFF00"/>
  </sheetPr>
  <dimension ref="A1:N27"/>
  <sheetViews>
    <sheetView view="pageBreakPreview" zoomScale="85" zoomScaleNormal="85" zoomScaleSheetLayoutView="85" workbookViewId="0" topLeftCell="A1">
      <selection pane="topLeft" activeCell="C5" sqref="C5"/>
    </sheetView>
  </sheetViews>
  <sheetFormatPr defaultRowHeight="12.75"/>
  <cols>
    <col min="1" max="1" width="37.4285714285714" customWidth="1"/>
    <col min="2" max="2" width="7.14285714285714" customWidth="1"/>
    <col min="3" max="3" width="10.2857142857143" customWidth="1"/>
    <col min="4" max="4" width="9.14285714285714" customWidth="1"/>
    <col min="5" max="5" width="14.1428571428571" customWidth="1"/>
    <col min="6" max="6" width="15.8571428571429" customWidth="1"/>
    <col min="7" max="7" width="8" customWidth="1"/>
    <col min="8" max="8" width="19.5714285714286" customWidth="1"/>
    <col min="9" max="9" width="15.8571428571429" customWidth="1"/>
    <col min="10" max="10" width="9" customWidth="1"/>
    <col min="11" max="11" width="15.7142857142857" customWidth="1"/>
    <col min="12" max="12" width="17.7142857142857" customWidth="1"/>
    <col min="13" max="13" width="13.8571428571429" customWidth="1"/>
    <col min="14" max="14" width="8" hidden="1" customWidth="1"/>
    <col min="15" max="19" width="9.14285714285714" customWidth="1"/>
  </cols>
  <sheetData>
    <row r="1" spans="1:14" ht="34.5" customHeight="1">
      <c r="A1" s="484" t="s">
        <v>2854</v>
      </c>
      <c s="484"/>
      <c s="484"/>
      <c s="484"/>
      <c s="484"/>
      <c s="484"/>
      <c s="484"/>
      <c s="484"/>
      <c s="484"/>
      <c s="484"/>
      <c s="484"/>
      <c s="484"/>
      <c s="484"/>
      <c s="3"/>
    </row>
    <row r="2" spans="1:14" ht="15" customHeight="1">
      <c r="A2" s="486" t="s">
        <v>106</v>
      </c>
      <c s="486" t="s">
        <v>17</v>
      </c>
      <c s="486" t="s">
        <v>960</v>
      </c>
      <c s="469" t="s">
        <v>961</v>
      </c>
      <c s="469"/>
      <c s="494" t="s">
        <v>963</v>
      </c>
      <c s="469" t="s">
        <v>967</v>
      </c>
      <c s="469"/>
      <c s="469"/>
      <c s="469" t="s">
        <v>968</v>
      </c>
      <c s="469"/>
      <c s="469" t="s">
        <v>970</v>
      </c>
      <c s="469" t="s">
        <v>971</v>
      </c>
      <c s="13"/>
    </row>
    <row r="3" spans="1:14" ht="15">
      <c r="A3" s="493"/>
      <c s="493"/>
      <c s="493"/>
      <c s="486" t="s">
        <v>97</v>
      </c>
      <c s="486" t="s">
        <v>962</v>
      </c>
      <c s="495"/>
      <c s="469" t="s">
        <v>97</v>
      </c>
      <c s="469" t="s">
        <v>964</v>
      </c>
      <c s="469"/>
      <c s="469" t="s">
        <v>97</v>
      </c>
      <c s="486" t="s">
        <v>969</v>
      </c>
      <c s="469"/>
      <c s="469" t="s">
        <v>62</v>
      </c>
      <c s="13"/>
    </row>
    <row r="4" spans="1:14" ht="105" customHeight="1">
      <c r="A4" s="487"/>
      <c s="487"/>
      <c s="487"/>
      <c s="487"/>
      <c s="487"/>
      <c s="496"/>
      <c s="469"/>
      <c s="185" t="s">
        <v>965</v>
      </c>
      <c s="185" t="s">
        <v>966</v>
      </c>
      <c s="469"/>
      <c s="487"/>
      <c s="469"/>
      <c s="469"/>
      <c s="13"/>
    </row>
    <row r="5" spans="1:14" ht="15" customHeight="1">
      <c r="A5" s="185" t="s">
        <v>2876</v>
      </c>
      <c s="185" t="s">
        <v>2877</v>
      </c>
      <c s="185">
        <v>3</v>
      </c>
      <c s="185">
        <v>4</v>
      </c>
      <c s="185">
        <v>5</v>
      </c>
      <c s="185">
        <v>6</v>
      </c>
      <c s="185">
        <v>7</v>
      </c>
      <c s="185">
        <v>8</v>
      </c>
      <c s="185">
        <v>9</v>
      </c>
      <c s="185">
        <v>10</v>
      </c>
      <c s="185">
        <v>11</v>
      </c>
      <c s="185">
        <v>12</v>
      </c>
      <c s="185">
        <v>13</v>
      </c>
      <c s="13"/>
    </row>
    <row r="6" spans="1:14" ht="29.25" customHeight="1">
      <c r="A6" s="191" t="s">
        <v>2832</v>
      </c>
      <c s="185">
        <v>801</v>
      </c>
      <c s="205">
        <f>'Раздел 8'!D6</f>
        <v>19.149999999999999</v>
      </c>
      <c s="205">
        <f>'Раздел 8'!E6</f>
        <v>19.149999999999999</v>
      </c>
      <c s="205">
        <f>'Раздел 8'!F6</f>
        <v>19.149999999999999</v>
      </c>
      <c s="192">
        <f>'Раздел 8'!G6</f>
        <v>16</v>
      </c>
      <c s="192">
        <f>'Раздел 8'!H6</f>
        <v>0</v>
      </c>
      <c s="192">
        <f>'Раздел 8'!I6</f>
        <v>0</v>
      </c>
      <c s="192">
        <f>'Раздел 8'!J6</f>
        <v>0</v>
      </c>
      <c s="192">
        <f>'Раздел 8'!K6</f>
        <v>0</v>
      </c>
      <c s="192">
        <f>'Раздел 8'!L6</f>
        <v>0</v>
      </c>
      <c s="192">
        <f>'Раздел 8'!M6</f>
        <v>16</v>
      </c>
      <c s="205">
        <f>'Раздел 8'!N6</f>
        <v>0</v>
      </c>
      <c s="13"/>
    </row>
    <row r="7" spans="1:14" ht="32.25" customHeight="1">
      <c r="A7" s="186" t="s">
        <v>2367</v>
      </c>
      <c s="185">
        <v>802</v>
      </c>
      <c s="205">
        <f>'Раздел 8'!D7</f>
        <v>1</v>
      </c>
      <c s="205">
        <f>'Раздел 8'!E7</f>
        <v>1</v>
      </c>
      <c s="205">
        <f>'Раздел 8'!F7</f>
        <v>1</v>
      </c>
      <c s="192">
        <f>'Раздел 8'!G7</f>
        <v>1</v>
      </c>
      <c s="192">
        <f>'Раздел 8'!H7</f>
        <v>0</v>
      </c>
      <c s="192">
        <f>'Раздел 8'!I7</f>
        <v>0</v>
      </c>
      <c s="192">
        <f>'Раздел 8'!J7</f>
        <v>0</v>
      </c>
      <c s="192">
        <f>'Раздел 8'!K7</f>
        <v>0</v>
      </c>
      <c s="192">
        <f>'Раздел 8'!L7</f>
        <v>0</v>
      </c>
      <c s="192">
        <f>'Раздел 8'!M7</f>
        <v>1</v>
      </c>
      <c s="205">
        <f>'Раздел 8'!N7</f>
        <v>0</v>
      </c>
      <c s="205">
        <f>'Раздел 8'!O7</f>
        <v>0</v>
      </c>
    </row>
    <row r="8" spans="1:14" ht="30" customHeight="1">
      <c r="A8" s="187" t="s">
        <v>903</v>
      </c>
      <c s="185">
        <v>803</v>
      </c>
      <c s="205">
        <f>'Раздел 8'!D8</f>
        <v>1</v>
      </c>
      <c s="205">
        <f>'Раздел 8'!E8</f>
        <v>1</v>
      </c>
      <c s="205">
        <f>'Раздел 8'!F8</f>
        <v>1</v>
      </c>
      <c s="192">
        <f>'Раздел 8'!G8</f>
        <v>1</v>
      </c>
      <c s="192">
        <f>'Раздел 8'!H8</f>
        <v>0</v>
      </c>
      <c s="192">
        <f>'Раздел 8'!I8</f>
        <v>0</v>
      </c>
      <c s="192">
        <f>'Раздел 8'!J8</f>
        <v>0</v>
      </c>
      <c s="192">
        <f>'Раздел 8'!K8</f>
        <v>0</v>
      </c>
      <c s="192">
        <f>'Раздел 8'!L8</f>
        <v>0</v>
      </c>
      <c s="192">
        <f>'Раздел 8'!M8</f>
        <v>1</v>
      </c>
      <c s="205">
        <f>'Раздел 8'!N8</f>
        <v>0</v>
      </c>
      <c s="13"/>
    </row>
    <row r="9" spans="1:14" ht="15">
      <c r="A9" s="187" t="s">
        <v>904</v>
      </c>
      <c s="185">
        <v>804</v>
      </c>
      <c s="205">
        <f>'Раздел 8'!D9</f>
        <v>0</v>
      </c>
      <c s="205">
        <f>'Раздел 8'!E9</f>
        <v>0</v>
      </c>
      <c s="205">
        <f>'Раздел 8'!F9</f>
        <v>0</v>
      </c>
      <c s="192">
        <f>'Раздел 8'!G9</f>
        <v>0</v>
      </c>
      <c s="192">
        <f>'Раздел 8'!H9</f>
        <v>0</v>
      </c>
      <c s="192">
        <f>'Раздел 8'!I9</f>
        <v>0</v>
      </c>
      <c s="192">
        <f>'Раздел 8'!J9</f>
        <v>0</v>
      </c>
      <c s="192">
        <f>'Раздел 8'!K9</f>
        <v>0</v>
      </c>
      <c s="192">
        <f>'Раздел 8'!L9</f>
        <v>0</v>
      </c>
      <c s="192">
        <f>'Раздел 8'!M9</f>
        <v>0</v>
      </c>
      <c s="205">
        <f>'Раздел 8'!N9</f>
        <v>0</v>
      </c>
      <c s="13"/>
    </row>
    <row r="10" spans="1:14" ht="12.75">
      <c r="A10" s="187" t="s">
        <v>905</v>
      </c>
      <c s="185">
        <v>805</v>
      </c>
      <c s="205">
        <f>'Раздел 8'!D10</f>
        <v>0</v>
      </c>
      <c s="205">
        <f>'Раздел 8'!E10</f>
        <v>0</v>
      </c>
      <c s="205">
        <f>'Раздел 8'!F10</f>
        <v>0</v>
      </c>
      <c s="192">
        <f>'Раздел 8'!G10</f>
        <v>0</v>
      </c>
      <c s="192">
        <f>'Раздел 8'!H10</f>
        <v>0</v>
      </c>
      <c s="192">
        <f>'Раздел 8'!I10</f>
        <v>0</v>
      </c>
      <c s="192">
        <f>'Раздел 8'!J10</f>
        <v>0</v>
      </c>
      <c s="192">
        <f>'Раздел 8'!K10</f>
        <v>0</v>
      </c>
      <c s="192">
        <f>'Раздел 8'!L10</f>
        <v>0</v>
      </c>
      <c s="192">
        <f>'Раздел 8'!M10</f>
        <v>0</v>
      </c>
      <c s="205">
        <f>'Раздел 8'!N10</f>
        <v>0</v>
      </c>
      <c s="205">
        <f>'Раздел 8'!O10</f>
        <v>0</v>
      </c>
    </row>
    <row r="11" spans="1:14" ht="24.75" customHeight="1">
      <c r="A11" s="186" t="s">
        <v>2841</v>
      </c>
      <c s="185">
        <v>806</v>
      </c>
      <c s="205">
        <f>'Раздел 8'!D11</f>
        <v>8.1500000000000004</v>
      </c>
      <c s="205">
        <f>'Раздел 8'!E11</f>
        <v>8.1500000000000004</v>
      </c>
      <c s="205">
        <f>'Раздел 8'!F11</f>
        <v>8.1500000000000004</v>
      </c>
      <c s="192">
        <f>'Раздел 8'!G11</f>
        <v>6</v>
      </c>
      <c s="192">
        <f>'Раздел 8'!H11</f>
        <v>0</v>
      </c>
      <c s="192">
        <f>'Раздел 8'!I11</f>
        <v>0</v>
      </c>
      <c s="192">
        <f>'Раздел 8'!J11</f>
        <v>0</v>
      </c>
      <c s="192">
        <f>'Раздел 8'!K11</f>
        <v>0</v>
      </c>
      <c s="192">
        <f>'Раздел 8'!L11</f>
        <v>0</v>
      </c>
      <c s="192">
        <f>'Раздел 8'!M11</f>
        <v>6</v>
      </c>
      <c s="205">
        <f>'Раздел 8'!N11</f>
        <v>0</v>
      </c>
      <c s="13"/>
    </row>
    <row r="12" spans="1:14" ht="16.5" customHeight="1">
      <c r="A12" s="187" t="s">
        <v>766</v>
      </c>
      <c s="185">
        <v>807</v>
      </c>
      <c s="205">
        <f>'Раздел 8'!D12</f>
        <v>6.4000000000000004</v>
      </c>
      <c s="205">
        <f>'Раздел 8'!E12</f>
        <v>6.4000000000000004</v>
      </c>
      <c s="205">
        <f>'Раздел 8'!F12</f>
        <v>6.4000000000000004</v>
      </c>
      <c s="192">
        <f>'Раздел 8'!G12</f>
        <v>6</v>
      </c>
      <c s="192">
        <f>'Раздел 8'!H12</f>
        <v>0</v>
      </c>
      <c s="192">
        <f>'Раздел 8'!I12</f>
        <v>0</v>
      </c>
      <c s="192">
        <f>'Раздел 8'!J12</f>
        <v>0</v>
      </c>
      <c s="192">
        <f>'Раздел 8'!K12</f>
        <v>0</v>
      </c>
      <c s="192">
        <f>'Раздел 8'!L12</f>
        <v>0</v>
      </c>
      <c s="192">
        <f>'Раздел 8'!M12</f>
        <v>6</v>
      </c>
      <c s="205">
        <f>'Раздел 8'!N12</f>
        <v>0</v>
      </c>
      <c s="13"/>
    </row>
    <row r="13" spans="1:14" ht="15">
      <c r="A13" s="187" t="s">
        <v>44</v>
      </c>
      <c s="185">
        <v>808</v>
      </c>
      <c s="205">
        <f>'Раздел 8'!D13</f>
        <v>0.5</v>
      </c>
      <c s="205">
        <f>'Раздел 8'!E13</f>
        <v>0.5</v>
      </c>
      <c s="205">
        <f>'Раздел 8'!F13</f>
        <v>0.5</v>
      </c>
      <c s="192">
        <f>'Раздел 8'!G13</f>
        <v>0</v>
      </c>
      <c s="192">
        <f>'Раздел 8'!H13</f>
        <v>0</v>
      </c>
      <c s="192">
        <f>'Раздел 8'!I13</f>
        <v>0</v>
      </c>
      <c s="192">
        <f>'Раздел 8'!J13</f>
        <v>0</v>
      </c>
      <c s="192">
        <f>'Раздел 8'!K13</f>
        <v>0</v>
      </c>
      <c s="192">
        <f>'Раздел 8'!L13</f>
        <v>0</v>
      </c>
      <c s="192">
        <f>'Раздел 8'!M13</f>
        <v>0</v>
      </c>
      <c s="205">
        <f>'Раздел 8'!N13</f>
        <v>0</v>
      </c>
      <c s="13"/>
    </row>
    <row r="14" spans="1:14" ht="15">
      <c r="A14" s="187" t="s">
        <v>45</v>
      </c>
      <c s="185">
        <v>809</v>
      </c>
      <c s="205">
        <f>'Раздел 8'!D14</f>
        <v>1</v>
      </c>
      <c s="205">
        <f>'Раздел 8'!E14</f>
        <v>1</v>
      </c>
      <c s="205">
        <f>'Раздел 8'!F14</f>
        <v>1</v>
      </c>
      <c s="192">
        <f>'Раздел 8'!G14</f>
        <v>0</v>
      </c>
      <c s="192">
        <f>'Раздел 8'!H14</f>
        <v>0</v>
      </c>
      <c s="192">
        <f>'Раздел 8'!I14</f>
        <v>0</v>
      </c>
      <c s="192">
        <f>'Раздел 8'!J14</f>
        <v>0</v>
      </c>
      <c s="192">
        <f>'Раздел 8'!K14</f>
        <v>0</v>
      </c>
      <c s="192">
        <f>'Раздел 8'!L14</f>
        <v>0</v>
      </c>
      <c s="192">
        <f>'Раздел 8'!M14</f>
        <v>0</v>
      </c>
      <c s="205">
        <f>'Раздел 8'!N14</f>
        <v>0</v>
      </c>
      <c s="13"/>
    </row>
    <row r="15" spans="1:14" ht="15">
      <c r="A15" s="187" t="s">
        <v>46</v>
      </c>
      <c s="185">
        <v>810</v>
      </c>
      <c s="205">
        <f>'Раздел 8'!D15</f>
        <v>0.25</v>
      </c>
      <c s="205">
        <f>'Раздел 8'!E15</f>
        <v>0.25</v>
      </c>
      <c s="205">
        <f>'Раздел 8'!F15</f>
        <v>0.25</v>
      </c>
      <c s="192">
        <f>'Раздел 8'!G15</f>
        <v>0</v>
      </c>
      <c s="192">
        <f>'Раздел 8'!H15</f>
        <v>0</v>
      </c>
      <c s="192">
        <f>'Раздел 8'!I15</f>
        <v>0</v>
      </c>
      <c s="192">
        <f>'Раздел 8'!J15</f>
        <v>0</v>
      </c>
      <c s="192">
        <f>'Раздел 8'!K15</f>
        <v>0</v>
      </c>
      <c s="192">
        <f>'Раздел 8'!L15</f>
        <v>0</v>
      </c>
      <c s="192">
        <f>'Раздел 8'!M15</f>
        <v>0</v>
      </c>
      <c s="205">
        <f>'Раздел 8'!N15</f>
        <v>0</v>
      </c>
      <c s="13"/>
    </row>
    <row r="16" spans="1:14" ht="15">
      <c r="A16" s="187" t="s">
        <v>47</v>
      </c>
      <c s="185">
        <v>811</v>
      </c>
      <c s="205">
        <f>'Раздел 8'!D16</f>
        <v>0</v>
      </c>
      <c s="205">
        <f>'Раздел 8'!E16</f>
        <v>0</v>
      </c>
      <c s="205">
        <f>'Раздел 8'!F16</f>
        <v>0</v>
      </c>
      <c s="192">
        <f>'Раздел 8'!G16</f>
        <v>0</v>
      </c>
      <c s="192">
        <f>'Раздел 8'!H16</f>
        <v>0</v>
      </c>
      <c s="192">
        <f>'Раздел 8'!I16</f>
        <v>0</v>
      </c>
      <c s="192">
        <f>'Раздел 8'!J16</f>
        <v>0</v>
      </c>
      <c s="192">
        <f>'Раздел 8'!K16</f>
        <v>0</v>
      </c>
      <c s="192">
        <f>'Раздел 8'!L16</f>
        <v>0</v>
      </c>
      <c s="192">
        <f>'Раздел 8'!M16</f>
        <v>0</v>
      </c>
      <c s="205">
        <f>'Раздел 8'!N16</f>
        <v>0</v>
      </c>
      <c s="13"/>
    </row>
    <row r="17" spans="1:14" ht="15">
      <c r="A17" s="187" t="s">
        <v>48</v>
      </c>
      <c s="185">
        <v>812</v>
      </c>
      <c s="205">
        <f>'Раздел 8'!D17</f>
        <v>0</v>
      </c>
      <c s="205">
        <f>'Раздел 8'!E17</f>
        <v>0</v>
      </c>
      <c s="205">
        <f>'Раздел 8'!F17</f>
        <v>0</v>
      </c>
      <c s="192">
        <f>'Раздел 8'!G17</f>
        <v>0</v>
      </c>
      <c s="192">
        <f>'Раздел 8'!H17</f>
        <v>0</v>
      </c>
      <c s="192">
        <f>'Раздел 8'!I17</f>
        <v>0</v>
      </c>
      <c s="192">
        <f>'Раздел 8'!J17</f>
        <v>0</v>
      </c>
      <c s="192">
        <f>'Раздел 8'!K17</f>
        <v>0</v>
      </c>
      <c s="192">
        <f>'Раздел 8'!L17</f>
        <v>0</v>
      </c>
      <c s="192">
        <f>'Раздел 8'!M17</f>
        <v>0</v>
      </c>
      <c s="205">
        <f>'Раздел 8'!N17</f>
        <v>0</v>
      </c>
      <c s="13"/>
    </row>
    <row r="18" spans="1:14" ht="17.25" customHeight="1">
      <c r="A18" s="187" t="s">
        <v>49</v>
      </c>
      <c s="185">
        <v>813</v>
      </c>
      <c s="205">
        <f>'Раздел 8'!D18</f>
        <v>0</v>
      </c>
      <c s="205">
        <f>'Раздел 8'!E18</f>
        <v>0</v>
      </c>
      <c s="205">
        <f>'Раздел 8'!F18</f>
        <v>0</v>
      </c>
      <c s="192">
        <f>'Раздел 8'!G18</f>
        <v>0</v>
      </c>
      <c s="192">
        <f>'Раздел 8'!H18</f>
        <v>0</v>
      </c>
      <c s="192">
        <f>'Раздел 8'!I18</f>
        <v>0</v>
      </c>
      <c s="192">
        <f>'Раздел 8'!J18</f>
        <v>0</v>
      </c>
      <c s="192">
        <f>'Раздел 8'!K18</f>
        <v>0</v>
      </c>
      <c s="192">
        <f>'Раздел 8'!L18</f>
        <v>0</v>
      </c>
      <c s="192">
        <f>'Раздел 8'!M18</f>
        <v>0</v>
      </c>
      <c s="205">
        <f>'Раздел 8'!N18</f>
        <v>0</v>
      </c>
      <c s="13"/>
    </row>
    <row r="19" spans="1:14" ht="15.75" customHeight="1">
      <c r="A19" s="187" t="s">
        <v>50</v>
      </c>
      <c s="185">
        <v>814</v>
      </c>
      <c s="205">
        <f>'Раздел 8'!D19</f>
        <v>0</v>
      </c>
      <c s="205">
        <f>'Раздел 8'!E19</f>
        <v>0</v>
      </c>
      <c s="205">
        <f>'Раздел 8'!F19</f>
        <v>0</v>
      </c>
      <c s="192">
        <f>'Раздел 8'!G19</f>
        <v>0</v>
      </c>
      <c s="192">
        <f>'Раздел 8'!H19</f>
        <v>0</v>
      </c>
      <c s="192">
        <f>'Раздел 8'!I19</f>
        <v>0</v>
      </c>
      <c s="192">
        <f>'Раздел 8'!J19</f>
        <v>0</v>
      </c>
      <c s="192">
        <f>'Раздел 8'!K19</f>
        <v>0</v>
      </c>
      <c s="192">
        <f>'Раздел 8'!L19</f>
        <v>0</v>
      </c>
      <c s="192">
        <f>'Раздел 8'!M19</f>
        <v>0</v>
      </c>
      <c s="205">
        <f>'Раздел 8'!N19</f>
        <v>0</v>
      </c>
      <c s="13"/>
    </row>
    <row r="20" spans="1:14" ht="15.75" customHeight="1">
      <c r="A20" s="187" t="s">
        <v>51</v>
      </c>
      <c s="185">
        <v>815</v>
      </c>
      <c s="205">
        <f>'Раздел 8'!D20</f>
        <v>0</v>
      </c>
      <c s="205">
        <f>'Раздел 8'!E20</f>
        <v>0</v>
      </c>
      <c s="205">
        <f>'Раздел 8'!F20</f>
        <v>0</v>
      </c>
      <c s="192">
        <f>'Раздел 8'!G20</f>
        <v>0</v>
      </c>
      <c s="192">
        <f>'Раздел 8'!H20</f>
        <v>0</v>
      </c>
      <c s="192">
        <f>'Раздел 8'!I20</f>
        <v>0</v>
      </c>
      <c s="192">
        <f>'Раздел 8'!J20</f>
        <v>0</v>
      </c>
      <c s="192">
        <f>'Раздел 8'!K20</f>
        <v>0</v>
      </c>
      <c s="192">
        <f>'Раздел 8'!L20</f>
        <v>0</v>
      </c>
      <c s="192">
        <f>'Раздел 8'!M20</f>
        <v>0</v>
      </c>
      <c s="205">
        <f>'Раздел 8'!N20</f>
        <v>0</v>
      </c>
      <c s="13"/>
    </row>
    <row r="21" spans="1:14" ht="19.5" customHeight="1">
      <c r="A21" s="187" t="s">
        <v>906</v>
      </c>
      <c s="185">
        <v>816</v>
      </c>
      <c s="205">
        <f>'Раздел 8'!D21</f>
        <v>0</v>
      </c>
      <c s="205">
        <f>'Раздел 8'!E21</f>
        <v>0</v>
      </c>
      <c s="205">
        <f>'Раздел 8'!F21</f>
        <v>0</v>
      </c>
      <c s="192">
        <f>'Раздел 8'!G21</f>
        <v>0</v>
      </c>
      <c s="192">
        <f>'Раздел 8'!H21</f>
        <v>0</v>
      </c>
      <c s="192">
        <f>'Раздел 8'!I21</f>
        <v>0</v>
      </c>
      <c s="192">
        <f>'Раздел 8'!J21</f>
        <v>0</v>
      </c>
      <c s="192">
        <f>'Раздел 8'!K21</f>
        <v>0</v>
      </c>
      <c s="192">
        <f>'Раздел 8'!L21</f>
        <v>0</v>
      </c>
      <c s="192">
        <f>'Раздел 8'!M21</f>
        <v>0</v>
      </c>
      <c s="205">
        <f>'Раздел 8'!N21</f>
        <v>0</v>
      </c>
      <c s="13"/>
    </row>
    <row r="22" spans="1:14" ht="15.75" customHeight="1">
      <c r="A22" s="187" t="s">
        <v>52</v>
      </c>
      <c s="185">
        <v>817</v>
      </c>
      <c s="205">
        <f>'Раздел 8'!D22</f>
        <v>0</v>
      </c>
      <c s="205">
        <f>'Раздел 8'!E22</f>
        <v>0</v>
      </c>
      <c s="205">
        <f>'Раздел 8'!F22</f>
        <v>0</v>
      </c>
      <c s="192">
        <f>'Раздел 8'!G22</f>
        <v>0</v>
      </c>
      <c s="192">
        <f>'Раздел 8'!H22</f>
        <v>0</v>
      </c>
      <c s="192">
        <f>'Раздел 8'!I22</f>
        <v>0</v>
      </c>
      <c s="192">
        <f>'Раздел 8'!J22</f>
        <v>0</v>
      </c>
      <c s="192">
        <f>'Раздел 8'!K22</f>
        <v>0</v>
      </c>
      <c s="192">
        <f>'Раздел 8'!L22</f>
        <v>0</v>
      </c>
      <c s="192">
        <f>'Раздел 8'!M22</f>
        <v>0</v>
      </c>
      <c s="205">
        <f>'Раздел 8'!N22</f>
        <v>0</v>
      </c>
      <c s="13"/>
    </row>
    <row r="23" spans="1:14" ht="15">
      <c r="A23" s="187" t="s">
        <v>53</v>
      </c>
      <c s="185">
        <v>818</v>
      </c>
      <c s="205">
        <f>'Раздел 8'!D23</f>
        <v>0</v>
      </c>
      <c s="205">
        <f>'Раздел 8'!E23</f>
        <v>0</v>
      </c>
      <c s="205">
        <f>'Раздел 8'!F23</f>
        <v>0</v>
      </c>
      <c s="192">
        <f>'Раздел 8'!G23</f>
        <v>0</v>
      </c>
      <c s="192">
        <f>'Раздел 8'!H23</f>
        <v>0</v>
      </c>
      <c s="192">
        <f>'Раздел 8'!I23</f>
        <v>0</v>
      </c>
      <c s="192">
        <f>'Раздел 8'!J23</f>
        <v>0</v>
      </c>
      <c s="192">
        <f>'Раздел 8'!K23</f>
        <v>0</v>
      </c>
      <c s="192">
        <f>'Раздел 8'!L23</f>
        <v>0</v>
      </c>
      <c s="192">
        <f>'Раздел 8'!M23</f>
        <v>0</v>
      </c>
      <c s="205">
        <f>'Раздел 8'!N23</f>
        <v>0</v>
      </c>
      <c s="13"/>
    </row>
    <row r="24" spans="1:14" ht="14.25" customHeight="1">
      <c r="A24" s="186" t="s">
        <v>2369</v>
      </c>
      <c s="185">
        <v>819</v>
      </c>
      <c s="205">
        <f>'Раздел 8'!D24</f>
        <v>5.5</v>
      </c>
      <c s="205">
        <f>'Раздел 8'!E24</f>
        <v>5.5</v>
      </c>
      <c s="205">
        <f>'Раздел 8'!F24</f>
        <v>5.5</v>
      </c>
      <c s="192">
        <f>'Раздел 8'!G24</f>
        <v>5</v>
      </c>
      <c s="192">
        <f>'Раздел 8'!H24</f>
        <v>0</v>
      </c>
      <c s="192">
        <f>'Раздел 8'!I24</f>
        <v>0</v>
      </c>
      <c s="192">
        <f>'Раздел 8'!J24</f>
        <v>0</v>
      </c>
      <c s="192">
        <f>'Раздел 8'!K24</f>
        <v>0</v>
      </c>
      <c s="192">
        <f>'Раздел 8'!L24</f>
        <v>0</v>
      </c>
      <c s="192">
        <f>'Раздел 8'!M24</f>
        <v>5</v>
      </c>
      <c s="205">
        <f>'Раздел 8'!N24</f>
        <v>0</v>
      </c>
      <c s="13"/>
    </row>
    <row r="25" spans="1:14" ht="22.5" customHeight="1">
      <c r="A25" s="187" t="s">
        <v>909</v>
      </c>
      <c s="185">
        <v>820</v>
      </c>
      <c s="205">
        <f>'Раздел 8'!D25</f>
        <v>5.5</v>
      </c>
      <c s="205">
        <f>'Раздел 8'!E25</f>
        <v>5.5</v>
      </c>
      <c s="205">
        <f>'Раздел 8'!F25</f>
        <v>5.5</v>
      </c>
      <c s="192">
        <f>'Раздел 8'!G25</f>
        <v>5</v>
      </c>
      <c s="192">
        <f>'Раздел 8'!H25</f>
        <v>0</v>
      </c>
      <c s="192">
        <f>'Раздел 8'!I25</f>
        <v>0</v>
      </c>
      <c s="192">
        <f>'Раздел 8'!J25</f>
        <v>0</v>
      </c>
      <c s="192">
        <f>'Раздел 8'!K25</f>
        <v>0</v>
      </c>
      <c s="192">
        <f>'Раздел 8'!L25</f>
        <v>0</v>
      </c>
      <c s="192">
        <f>'Раздел 8'!M25</f>
        <v>5</v>
      </c>
      <c s="205">
        <f>'Раздел 8'!N25</f>
        <v>0</v>
      </c>
      <c s="13"/>
    </row>
    <row r="26" spans="1:14" ht="18.75" customHeight="1">
      <c r="A26" s="187" t="s">
        <v>767</v>
      </c>
      <c s="185">
        <v>821</v>
      </c>
      <c s="205">
        <f>'Раздел 8'!D26</f>
        <v>0</v>
      </c>
      <c s="205">
        <f>'Раздел 8'!E26</f>
        <v>0</v>
      </c>
      <c s="205">
        <f>'Раздел 8'!F26</f>
        <v>0</v>
      </c>
      <c s="192">
        <f>'Раздел 8'!G26</f>
        <v>0</v>
      </c>
      <c s="192">
        <f>'Раздел 8'!H26</f>
        <v>0</v>
      </c>
      <c s="192">
        <f>'Раздел 8'!I26</f>
        <v>0</v>
      </c>
      <c s="192">
        <f>'Раздел 8'!J26</f>
        <v>0</v>
      </c>
      <c s="192">
        <f>'Раздел 8'!K26</f>
        <v>0</v>
      </c>
      <c s="192">
        <f>'Раздел 8'!L26</f>
        <v>0</v>
      </c>
      <c s="192">
        <f>'Раздел 8'!M26</f>
        <v>0</v>
      </c>
      <c s="205">
        <f>'Раздел 8'!N26</f>
        <v>0</v>
      </c>
      <c s="13"/>
    </row>
    <row r="27" spans="1:14" ht="15">
      <c r="A27" s="186" t="s">
        <v>915</v>
      </c>
      <c s="185">
        <v>822</v>
      </c>
      <c s="205">
        <f>'Раздел 8'!D27</f>
        <v>4.5</v>
      </c>
      <c s="205">
        <f>'Раздел 8'!E27</f>
        <v>4.5</v>
      </c>
      <c s="205">
        <f>'Раздел 8'!F27</f>
        <v>4.5</v>
      </c>
      <c s="192">
        <f>'Раздел 8'!G27</f>
        <v>4</v>
      </c>
      <c s="192">
        <f>'Раздел 8'!H27</f>
        <v>0</v>
      </c>
      <c s="192">
        <f>'Раздел 8'!I27</f>
        <v>0</v>
      </c>
      <c s="192">
        <f>'Раздел 8'!J27</f>
        <v>0</v>
      </c>
      <c s="192">
        <f>'Раздел 8'!K27</f>
        <v>0</v>
      </c>
      <c s="192">
        <f>'Раздел 8'!L27</f>
        <v>0</v>
      </c>
      <c s="192">
        <f>'Раздел 8'!M27</f>
        <v>4</v>
      </c>
      <c s="205">
        <f>'Раздел 8'!N27</f>
        <v>0</v>
      </c>
      <c s="13"/>
    </row>
  </sheetData>
  <sheetProtection password="CF7A" sheet="1" objects="1" scenarios="1" formatColumns="0" formatRows="0" autoFilter="0"/>
  <mergeCells count="16">
    <mergeCell ref="D3:D4"/>
    <mergeCell ref="E3:E4"/>
    <mergeCell ref="G3:G4"/>
    <mergeCell ref="H3:I3"/>
    <mergeCell ref="J3:J4"/>
    <mergeCell ref="K3:K4"/>
    <mergeCell ref="A1:M1"/>
    <mergeCell ref="A2:A4"/>
    <mergeCell ref="B2:B4"/>
    <mergeCell ref="C2:C4"/>
    <mergeCell ref="D2:E2"/>
    <mergeCell ref="F2:F4"/>
    <mergeCell ref="G2:I2"/>
    <mergeCell ref="J2:K2"/>
    <mergeCell ref="L2:L4"/>
    <mergeCell ref="M2:M4"/>
  </mergeCells>
  <dataValidations count="1">
    <dataValidation type="whole" operator="greaterThanOrEqual" allowBlank="1" showInputMessage="1" showErrorMessage="1" error="Возможен ввод только целых чисел." sqref="C6:M6 C7:C10 D10:N10 D7:N7 D8:M9 C11:M27">
      <formula1>0</formula1>
    </dataValidation>
  </dataValidations>
  <pageMargins left="0.511811023622047" right="0.511811023622047" top="0.590551181102362" bottom="0.393700787401575" header="0" footer="0"/>
  <pageSetup firstPageNumber="1" useFirstPageNumber="1" fitToHeight="0" orientation="landscape" paperSize="9" scale="7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22">
    <tabColor rgb="FFFFFF00"/>
    <pageSetUpPr fitToPage="1"/>
  </sheetPr>
  <dimension ref="A1:K29"/>
  <sheetViews>
    <sheetView view="pageBreakPreview" zoomScale="85" zoomScaleNormal="100" zoomScaleSheetLayoutView="85" workbookViewId="0" topLeftCell="A1">
      <selection pane="topLeft" activeCell="C27" sqref="C27"/>
    </sheetView>
  </sheetViews>
  <sheetFormatPr defaultRowHeight="12.75"/>
  <cols>
    <col min="1" max="1" width="45.1428571428571" customWidth="1"/>
    <col min="2" max="2" width="7.14285714285714" customWidth="1"/>
    <col min="3" max="3" width="10.1428571428571" customWidth="1"/>
    <col min="4" max="4" width="9.28571428571429" customWidth="1"/>
    <col min="5" max="5" width="14" customWidth="1"/>
    <col min="6" max="6" width="30.4285714285714" customWidth="1"/>
    <col min="7" max="9" width="13.4285714285714" customWidth="1"/>
    <col min="10" max="10" width="14.2857142857143" customWidth="1"/>
    <col min="11" max="11" width="23.1428571428571" customWidth="1"/>
    <col min="13" max="13" width="12.1428571428571" customWidth="1"/>
  </cols>
  <sheetData>
    <row r="1" spans="1:11" ht="39" customHeight="1">
      <c r="A1" s="484" t="s">
        <v>2855</v>
      </c>
      <c s="492"/>
      <c s="492"/>
      <c s="492"/>
      <c s="492"/>
      <c s="492"/>
      <c s="492"/>
      <c s="492"/>
      <c s="492"/>
      <c s="492"/>
      <c s="3"/>
    </row>
    <row r="2" spans="1:11" ht="25.5" customHeight="1">
      <c r="A2" s="486" t="s">
        <v>106</v>
      </c>
      <c s="486" t="s">
        <v>17</v>
      </c>
      <c s="486" t="s">
        <v>39</v>
      </c>
      <c s="488" t="s">
        <v>570</v>
      </c>
      <c s="489"/>
      <c s="489"/>
      <c s="490"/>
      <c s="488" t="s">
        <v>2853</v>
      </c>
      <c s="490"/>
      <c s="486" t="s">
        <v>43</v>
      </c>
      <c s="13"/>
    </row>
    <row r="3" spans="1:11" ht="54" customHeight="1">
      <c r="A3" s="487"/>
      <c s="487"/>
      <c s="487"/>
      <c s="185" t="s">
        <v>110</v>
      </c>
      <c s="185" t="s">
        <v>41</v>
      </c>
      <c s="185" t="s">
        <v>42</v>
      </c>
      <c s="185" t="s">
        <v>41</v>
      </c>
      <c s="262" t="s">
        <v>2851</v>
      </c>
      <c s="262" t="s">
        <v>2852</v>
      </c>
      <c s="487"/>
      <c s="13"/>
    </row>
    <row r="4" spans="1:11" ht="15">
      <c r="A4" s="185" t="s">
        <v>2876</v>
      </c>
      <c s="185" t="s">
        <v>2877</v>
      </c>
      <c s="185" t="s">
        <v>12</v>
      </c>
      <c s="185" t="s">
        <v>13</v>
      </c>
      <c s="185" t="s">
        <v>14</v>
      </c>
      <c s="185" t="s">
        <v>18</v>
      </c>
      <c s="185" t="s">
        <v>19</v>
      </c>
      <c s="261">
        <v>8</v>
      </c>
      <c s="261">
        <v>9</v>
      </c>
      <c s="185">
        <v>10</v>
      </c>
      <c s="13"/>
    </row>
    <row r="5" spans="1:11" ht="26.25">
      <c r="A5" s="191" t="s">
        <v>894</v>
      </c>
      <c s="185">
        <v>901</v>
      </c>
      <c s="192">
        <f>'Раздел 9'!D5</f>
        <v>16</v>
      </c>
      <c s="192">
        <f>'Раздел 9'!E5</f>
        <v>2</v>
      </c>
      <c s="192">
        <f>'Раздел 9'!F5</f>
        <v>2</v>
      </c>
      <c s="192">
        <f>'Раздел 9'!G5</f>
        <v>11</v>
      </c>
      <c s="192">
        <f>'Раздел 9'!H5</f>
        <v>7</v>
      </c>
      <c s="192">
        <f>'Раздел 9'!I5</f>
        <v>0</v>
      </c>
      <c s="192">
        <f>'Раздел 9'!J5</f>
        <v>4</v>
      </c>
      <c s="192">
        <f>'Раздел 9'!K5</f>
        <v>15</v>
      </c>
      <c s="13"/>
    </row>
    <row r="6" spans="1:11" ht="26.25">
      <c r="A6" s="186" t="s">
        <v>2367</v>
      </c>
      <c s="185">
        <v>902</v>
      </c>
      <c s="192">
        <f>'Раздел 9'!D6</f>
        <v>1</v>
      </c>
      <c s="192">
        <f>'Раздел 9'!E6</f>
        <v>0</v>
      </c>
      <c s="192">
        <f>'Раздел 9'!F6</f>
        <v>0</v>
      </c>
      <c s="192">
        <f>'Раздел 9'!G6</f>
        <v>1</v>
      </c>
      <c s="192">
        <f>'Раздел 9'!H6</f>
        <v>1</v>
      </c>
      <c s="192">
        <f>'Раздел 9'!I6</f>
        <v>0</v>
      </c>
      <c s="192">
        <f>'Раздел 9'!J6</f>
        <v>0</v>
      </c>
      <c s="192">
        <f>'Раздел 9'!K6</f>
        <v>1</v>
      </c>
      <c s="13"/>
    </row>
    <row r="7" spans="1:11" ht="26.25">
      <c r="A7" s="187" t="s">
        <v>903</v>
      </c>
      <c s="185">
        <v>903</v>
      </c>
      <c s="192">
        <f>'Раздел 9'!D7</f>
        <v>1</v>
      </c>
      <c s="192">
        <f>'Раздел 9'!E7</f>
        <v>0</v>
      </c>
      <c s="192">
        <f>'Раздел 9'!F7</f>
        <v>0</v>
      </c>
      <c s="192">
        <f>'Раздел 9'!G7</f>
        <v>1</v>
      </c>
      <c s="192">
        <f>'Раздел 9'!H7</f>
        <v>1</v>
      </c>
      <c s="192">
        <f>'Раздел 9'!I7</f>
        <v>0</v>
      </c>
      <c s="192">
        <f>'Раздел 9'!J7</f>
        <v>0</v>
      </c>
      <c s="192">
        <f>'Раздел 9'!K7</f>
        <v>1</v>
      </c>
      <c s="13"/>
    </row>
    <row r="8" spans="1:11" ht="15">
      <c r="A8" s="187" t="s">
        <v>904</v>
      </c>
      <c s="185">
        <v>904</v>
      </c>
      <c s="192">
        <f>'Раздел 9'!D8</f>
        <v>0</v>
      </c>
      <c s="192">
        <f>'Раздел 9'!E8</f>
        <v>0</v>
      </c>
      <c s="192">
        <f>'Раздел 9'!F8</f>
        <v>0</v>
      </c>
      <c s="192">
        <f>'Раздел 9'!G8</f>
        <v>0</v>
      </c>
      <c s="192">
        <f>'Раздел 9'!H8</f>
        <v>0</v>
      </c>
      <c s="192">
        <f>'Раздел 9'!I8</f>
        <v>0</v>
      </c>
      <c s="192">
        <f>'Раздел 9'!J8</f>
        <v>0</v>
      </c>
      <c s="192">
        <f>'Раздел 9'!K8</f>
        <v>0</v>
      </c>
      <c s="13"/>
    </row>
    <row r="9" spans="1:11" ht="15">
      <c r="A9" s="187" t="s">
        <v>905</v>
      </c>
      <c s="185">
        <v>905</v>
      </c>
      <c s="192">
        <f>'Раздел 9'!D9</f>
        <v>0</v>
      </c>
      <c s="192">
        <f>'Раздел 9'!E9</f>
        <v>0</v>
      </c>
      <c s="192">
        <f>'Раздел 9'!F9</f>
        <v>0</v>
      </c>
      <c s="192">
        <f>'Раздел 9'!G9</f>
        <v>0</v>
      </c>
      <c s="192">
        <f>'Раздел 9'!H9</f>
        <v>0</v>
      </c>
      <c s="192">
        <f>'Раздел 9'!I9</f>
        <v>0</v>
      </c>
      <c s="192">
        <f>'Раздел 9'!J9</f>
        <v>0</v>
      </c>
      <c s="192">
        <f>'Раздел 9'!K9</f>
        <v>0</v>
      </c>
      <c s="13"/>
    </row>
    <row r="10" spans="1:11" ht="26.25">
      <c r="A10" s="186" t="s">
        <v>2368</v>
      </c>
      <c s="185">
        <v>906</v>
      </c>
      <c s="192">
        <f>'Раздел 9'!D10</f>
        <v>6</v>
      </c>
      <c s="192">
        <f>'Раздел 9'!E10</f>
        <v>2</v>
      </c>
      <c s="192">
        <f>'Раздел 9'!F10</f>
        <v>2</v>
      </c>
      <c s="192">
        <f>'Раздел 9'!G10</f>
        <v>4</v>
      </c>
      <c s="192">
        <f>'Раздел 9'!H10</f>
        <v>4</v>
      </c>
      <c s="192">
        <f>'Раздел 9'!I10</f>
        <v>0</v>
      </c>
      <c s="192">
        <f>'Раздел 9'!J10</f>
        <v>4</v>
      </c>
      <c s="192">
        <f>'Раздел 9'!K10</f>
        <v>6</v>
      </c>
      <c s="13"/>
    </row>
    <row r="11" spans="1:11" ht="26.25">
      <c r="A11" s="187" t="s">
        <v>766</v>
      </c>
      <c s="185">
        <v>907</v>
      </c>
      <c s="192">
        <f>'Раздел 9'!D11</f>
        <v>6</v>
      </c>
      <c s="192">
        <f>'Раздел 9'!E11</f>
        <v>2</v>
      </c>
      <c s="192">
        <f>'Раздел 9'!F11</f>
        <v>2</v>
      </c>
      <c s="192">
        <f>'Раздел 9'!G11</f>
        <v>4</v>
      </c>
      <c s="192">
        <f>'Раздел 9'!H11</f>
        <v>4</v>
      </c>
      <c s="192">
        <f>'Раздел 9'!I11</f>
        <v>0</v>
      </c>
      <c s="192">
        <f>'Раздел 9'!J11</f>
        <v>4</v>
      </c>
      <c s="192">
        <f>'Раздел 9'!K11</f>
        <v>6</v>
      </c>
      <c s="13"/>
    </row>
    <row r="12" spans="1:11" ht="15">
      <c r="A12" s="187" t="s">
        <v>44</v>
      </c>
      <c s="185">
        <v>908</v>
      </c>
      <c s="192">
        <f>'Раздел 9'!D12</f>
        <v>0</v>
      </c>
      <c s="192">
        <f>'Раздел 9'!E12</f>
        <v>0</v>
      </c>
      <c s="192">
        <f>'Раздел 9'!F12</f>
        <v>0</v>
      </c>
      <c s="192">
        <f>'Раздел 9'!G12</f>
        <v>0</v>
      </c>
      <c s="192">
        <f>'Раздел 9'!H12</f>
        <v>0</v>
      </c>
      <c s="192">
        <f>'Раздел 9'!I12</f>
        <v>0</v>
      </c>
      <c s="192">
        <f>'Раздел 9'!J12</f>
        <v>0</v>
      </c>
      <c s="192">
        <f>'Раздел 9'!K12</f>
        <v>0</v>
      </c>
      <c s="13"/>
    </row>
    <row r="13" spans="1:11" ht="15">
      <c r="A13" s="187" t="s">
        <v>45</v>
      </c>
      <c s="185">
        <v>909</v>
      </c>
      <c s="192">
        <f>'Раздел 9'!D13</f>
        <v>0</v>
      </c>
      <c s="192">
        <f>'Раздел 9'!E13</f>
        <v>0</v>
      </c>
      <c s="192">
        <f>'Раздел 9'!F13</f>
        <v>0</v>
      </c>
      <c s="192">
        <f>'Раздел 9'!G13</f>
        <v>0</v>
      </c>
      <c s="192">
        <f>'Раздел 9'!H13</f>
        <v>0</v>
      </c>
      <c s="192">
        <f>'Раздел 9'!I13</f>
        <v>0</v>
      </c>
      <c s="192">
        <f>'Раздел 9'!J13</f>
        <v>0</v>
      </c>
      <c s="192">
        <f>'Раздел 9'!K13</f>
        <v>0</v>
      </c>
      <c s="13"/>
    </row>
    <row r="14" spans="1:11" ht="15">
      <c r="A14" s="187" t="s">
        <v>46</v>
      </c>
      <c s="185">
        <v>910</v>
      </c>
      <c s="192">
        <f>'Раздел 9'!D14</f>
        <v>0</v>
      </c>
      <c s="192">
        <f>'Раздел 9'!E14</f>
        <v>0</v>
      </c>
      <c s="192">
        <f>'Раздел 9'!F14</f>
        <v>0</v>
      </c>
      <c s="192">
        <f>'Раздел 9'!G14</f>
        <v>0</v>
      </c>
      <c s="192">
        <f>'Раздел 9'!H14</f>
        <v>0</v>
      </c>
      <c s="192">
        <f>'Раздел 9'!I14</f>
        <v>0</v>
      </c>
      <c s="192">
        <f>'Раздел 9'!J14</f>
        <v>0</v>
      </c>
      <c s="192">
        <f>'Раздел 9'!K14</f>
        <v>0</v>
      </c>
      <c s="13"/>
    </row>
    <row r="15" spans="1:11" ht="15">
      <c r="A15" s="187" t="s">
        <v>47</v>
      </c>
      <c s="185">
        <v>911</v>
      </c>
      <c s="192">
        <f>'Раздел 9'!D15</f>
        <v>0</v>
      </c>
      <c s="192">
        <f>'Раздел 9'!E15</f>
        <v>0</v>
      </c>
      <c s="192">
        <f>'Раздел 9'!F15</f>
        <v>0</v>
      </c>
      <c s="192">
        <f>'Раздел 9'!G15</f>
        <v>0</v>
      </c>
      <c s="192">
        <f>'Раздел 9'!H15</f>
        <v>0</v>
      </c>
      <c s="192">
        <f>'Раздел 9'!I15</f>
        <v>0</v>
      </c>
      <c s="192">
        <f>'Раздел 9'!J15</f>
        <v>0</v>
      </c>
      <c s="192">
        <f>'Раздел 9'!K15</f>
        <v>0</v>
      </c>
      <c s="13"/>
    </row>
    <row r="16" spans="1:11" ht="15">
      <c r="A16" s="187" t="s">
        <v>48</v>
      </c>
      <c s="185">
        <v>912</v>
      </c>
      <c s="192">
        <f>'Раздел 9'!D16</f>
        <v>0</v>
      </c>
      <c s="192">
        <f>'Раздел 9'!E16</f>
        <v>0</v>
      </c>
      <c s="192">
        <f>'Раздел 9'!F16</f>
        <v>0</v>
      </c>
      <c s="192">
        <f>'Раздел 9'!G16</f>
        <v>0</v>
      </c>
      <c s="192">
        <f>'Раздел 9'!H16</f>
        <v>0</v>
      </c>
      <c s="192">
        <f>'Раздел 9'!I16</f>
        <v>0</v>
      </c>
      <c s="192">
        <f>'Раздел 9'!J16</f>
        <v>0</v>
      </c>
      <c s="192">
        <f>'Раздел 9'!K16</f>
        <v>0</v>
      </c>
      <c s="13"/>
    </row>
    <row r="17" spans="1:11" ht="15">
      <c r="A17" s="187" t="s">
        <v>49</v>
      </c>
      <c s="185">
        <v>913</v>
      </c>
      <c s="192">
        <f>'Раздел 9'!D17</f>
        <v>0</v>
      </c>
      <c s="192">
        <f>'Раздел 9'!E17</f>
        <v>0</v>
      </c>
      <c s="192">
        <f>'Раздел 9'!F17</f>
        <v>0</v>
      </c>
      <c s="192">
        <f>'Раздел 9'!G17</f>
        <v>0</v>
      </c>
      <c s="192">
        <f>'Раздел 9'!H17</f>
        <v>0</v>
      </c>
      <c s="192">
        <f>'Раздел 9'!I17</f>
        <v>0</v>
      </c>
      <c s="192">
        <f>'Раздел 9'!J17</f>
        <v>0</v>
      </c>
      <c s="192">
        <f>'Раздел 9'!K17</f>
        <v>0</v>
      </c>
      <c s="13"/>
    </row>
    <row r="18" spans="1:11" ht="15">
      <c r="A18" s="187" t="s">
        <v>50</v>
      </c>
      <c s="185">
        <v>914</v>
      </c>
      <c s="192">
        <f>'Раздел 9'!D18</f>
        <v>0</v>
      </c>
      <c s="192">
        <f>'Раздел 9'!E18</f>
        <v>0</v>
      </c>
      <c s="192">
        <f>'Раздел 9'!F18</f>
        <v>0</v>
      </c>
      <c s="192">
        <f>'Раздел 9'!G18</f>
        <v>0</v>
      </c>
      <c s="192">
        <f>'Раздел 9'!H18</f>
        <v>0</v>
      </c>
      <c s="192">
        <f>'Раздел 9'!I18</f>
        <v>0</v>
      </c>
      <c s="192">
        <f>'Раздел 9'!J18</f>
        <v>0</v>
      </c>
      <c s="192">
        <f>'Раздел 9'!K18</f>
        <v>0</v>
      </c>
      <c s="13"/>
    </row>
    <row r="19" spans="1:11" ht="15">
      <c r="A19" s="187" t="s">
        <v>51</v>
      </c>
      <c s="185">
        <v>915</v>
      </c>
      <c s="192">
        <f>'Раздел 9'!D19</f>
        <v>0</v>
      </c>
      <c s="192">
        <f>'Раздел 9'!E19</f>
        <v>0</v>
      </c>
      <c s="192">
        <f>'Раздел 9'!F19</f>
        <v>0</v>
      </c>
      <c s="192">
        <f>'Раздел 9'!G19</f>
        <v>0</v>
      </c>
      <c s="192">
        <f>'Раздел 9'!H19</f>
        <v>0</v>
      </c>
      <c s="192">
        <f>'Раздел 9'!I19</f>
        <v>0</v>
      </c>
      <c s="192">
        <f>'Раздел 9'!J19</f>
        <v>0</v>
      </c>
      <c s="192">
        <f>'Раздел 9'!K19</f>
        <v>0</v>
      </c>
      <c s="13"/>
    </row>
    <row r="20" spans="1:11" ht="15">
      <c r="A20" s="187" t="s">
        <v>906</v>
      </c>
      <c s="185">
        <v>916</v>
      </c>
      <c s="192">
        <f>'Раздел 9'!D20</f>
        <v>0</v>
      </c>
      <c s="192">
        <f>'Раздел 9'!E20</f>
        <v>0</v>
      </c>
      <c s="192">
        <f>'Раздел 9'!F20</f>
        <v>0</v>
      </c>
      <c s="192">
        <f>'Раздел 9'!G20</f>
        <v>0</v>
      </c>
      <c s="192">
        <f>'Раздел 9'!H20</f>
        <v>0</v>
      </c>
      <c s="192">
        <f>'Раздел 9'!I20</f>
        <v>0</v>
      </c>
      <c s="192">
        <f>'Раздел 9'!J20</f>
        <v>0</v>
      </c>
      <c s="192">
        <f>'Раздел 9'!K20</f>
        <v>0</v>
      </c>
      <c s="13"/>
    </row>
    <row r="21" spans="1:11" ht="15">
      <c r="A21" s="187" t="s">
        <v>52</v>
      </c>
      <c s="185">
        <v>917</v>
      </c>
      <c s="192">
        <f>'Раздел 9'!D21</f>
        <v>0</v>
      </c>
      <c s="192">
        <f>'Раздел 9'!E21</f>
        <v>0</v>
      </c>
      <c s="192">
        <f>'Раздел 9'!F21</f>
        <v>0</v>
      </c>
      <c s="192">
        <f>'Раздел 9'!G21</f>
        <v>0</v>
      </c>
      <c s="192">
        <f>'Раздел 9'!H21</f>
        <v>0</v>
      </c>
      <c s="192">
        <f>'Раздел 9'!I21</f>
        <v>0</v>
      </c>
      <c s="192">
        <f>'Раздел 9'!J21</f>
        <v>0</v>
      </c>
      <c s="192">
        <f>'Раздел 9'!K21</f>
        <v>0</v>
      </c>
      <c s="13"/>
    </row>
    <row r="22" spans="1:11" ht="15">
      <c r="A22" s="187" t="s">
        <v>53</v>
      </c>
      <c s="185">
        <v>918</v>
      </c>
      <c s="192">
        <f>'Раздел 9'!D22</f>
        <v>0</v>
      </c>
      <c s="192">
        <f>'Раздел 9'!E22</f>
        <v>0</v>
      </c>
      <c s="192">
        <f>'Раздел 9'!F22</f>
        <v>0</v>
      </c>
      <c s="192">
        <f>'Раздел 9'!G22</f>
        <v>0</v>
      </c>
      <c s="192">
        <f>'Раздел 9'!H22</f>
        <v>0</v>
      </c>
      <c s="192">
        <f>'Раздел 9'!I22</f>
        <v>0</v>
      </c>
      <c s="192">
        <f>'Раздел 9'!J22</f>
        <v>0</v>
      </c>
      <c s="192">
        <f>'Раздел 9'!K22</f>
        <v>0</v>
      </c>
      <c s="13"/>
    </row>
    <row r="23" spans="1:11" ht="17.25" customHeight="1">
      <c r="A23" s="186" t="s">
        <v>2369</v>
      </c>
      <c s="185">
        <v>919</v>
      </c>
      <c s="192">
        <f>'Раздел 9'!D23</f>
        <v>5</v>
      </c>
      <c s="192">
        <f>'Раздел 9'!E23</f>
        <v>0</v>
      </c>
      <c s="192">
        <f>'Раздел 9'!F23</f>
        <v>0</v>
      </c>
      <c s="192">
        <f>'Раздел 9'!G23</f>
        <v>3</v>
      </c>
      <c s="192">
        <f>'Раздел 9'!H23</f>
        <v>1</v>
      </c>
      <c s="192">
        <f>'Раздел 9'!I23</f>
        <v>0</v>
      </c>
      <c s="192">
        <f>'Раздел 9'!J23</f>
        <v>0</v>
      </c>
      <c s="192">
        <f>'Раздел 9'!K23</f>
        <v>5</v>
      </c>
      <c s="13"/>
    </row>
    <row r="24" spans="1:11" ht="26.25">
      <c r="A24" s="187" t="s">
        <v>909</v>
      </c>
      <c s="185">
        <v>920</v>
      </c>
      <c s="192">
        <f>'Раздел 9'!D24</f>
        <v>5</v>
      </c>
      <c s="192">
        <f>'Раздел 9'!E24</f>
        <v>0</v>
      </c>
      <c s="192">
        <f>'Раздел 9'!F24</f>
        <v>0</v>
      </c>
      <c s="192">
        <f>'Раздел 9'!G24</f>
        <v>3</v>
      </c>
      <c s="192">
        <f>'Раздел 9'!H24</f>
        <v>1</v>
      </c>
      <c s="192">
        <f>'Раздел 9'!I24</f>
        <v>0</v>
      </c>
      <c s="192">
        <f>'Раздел 9'!J24</f>
        <v>0</v>
      </c>
      <c s="192">
        <f>'Раздел 9'!K24</f>
        <v>5</v>
      </c>
      <c s="13"/>
    </row>
    <row r="25" spans="1:11" ht="15">
      <c r="A25" s="187" t="s">
        <v>767</v>
      </c>
      <c s="185">
        <v>921</v>
      </c>
      <c s="192">
        <f>'Раздел 9'!D25</f>
        <v>0</v>
      </c>
      <c s="192">
        <f>'Раздел 9'!E25</f>
        <v>0</v>
      </c>
      <c s="192">
        <f>'Раздел 9'!F25</f>
        <v>0</v>
      </c>
      <c s="192">
        <f>'Раздел 9'!G25</f>
        <v>0</v>
      </c>
      <c s="192">
        <f>'Раздел 9'!H25</f>
        <v>0</v>
      </c>
      <c s="192">
        <f>'Раздел 9'!I25</f>
        <v>0</v>
      </c>
      <c s="192">
        <f>'Раздел 9'!J25</f>
        <v>0</v>
      </c>
      <c s="192">
        <f>'Раздел 9'!K25</f>
        <v>0</v>
      </c>
      <c s="13"/>
    </row>
    <row r="26" spans="1:11" ht="15">
      <c r="A26" s="187" t="s">
        <v>915</v>
      </c>
      <c s="185">
        <v>922</v>
      </c>
      <c s="192">
        <f>'Раздел 9'!D26</f>
        <v>4</v>
      </c>
      <c s="192">
        <f>'Раздел 9'!E26</f>
        <v>0</v>
      </c>
      <c s="192">
        <f>'Раздел 9'!F26</f>
        <v>0</v>
      </c>
      <c s="192">
        <f>'Раздел 9'!G26</f>
        <v>3</v>
      </c>
      <c s="192">
        <f>'Раздел 9'!H26</f>
        <v>1</v>
      </c>
      <c s="192">
        <f>'Раздел 9'!I26</f>
        <v>0</v>
      </c>
      <c s="192">
        <f>'Раздел 9'!J26</f>
        <v>0</v>
      </c>
      <c s="192">
        <f>'Раздел 9'!K26</f>
        <v>3</v>
      </c>
      <c s="13"/>
    </row>
    <row r="27" spans="1:11" ht="40.5" customHeight="1">
      <c r="A27" s="191" t="s">
        <v>910</v>
      </c>
      <c s="185">
        <v>923</v>
      </c>
      <c s="192">
        <f>'Раздел 9'!D27</f>
        <v>0</v>
      </c>
      <c s="192">
        <f>'Раздел 9'!E27</f>
        <v>0</v>
      </c>
      <c s="192">
        <f>'Раздел 9'!F27</f>
        <v>0</v>
      </c>
      <c s="192">
        <f>'Раздел 9'!G27</f>
        <v>0</v>
      </c>
      <c s="192">
        <f>'Раздел 9'!H27</f>
        <v>0</v>
      </c>
      <c s="192">
        <f>'Раздел 9'!I27</f>
        <v>0</v>
      </c>
      <c s="192">
        <f>'Раздел 9'!J27</f>
        <v>0</v>
      </c>
      <c s="192">
        <f>'Раздел 9'!K27</f>
        <v>0</v>
      </c>
      <c s="13"/>
    </row>
    <row r="28" spans="1:11" ht="54.75" customHeight="1">
      <c r="A28" s="191" t="s">
        <v>911</v>
      </c>
      <c s="185">
        <v>924</v>
      </c>
      <c s="192">
        <f>'Раздел 9'!D28</f>
        <v>6</v>
      </c>
      <c s="192">
        <f>'Раздел 9'!E28</f>
        <v>0</v>
      </c>
      <c s="192">
        <f>'Раздел 9'!F28</f>
        <v>0</v>
      </c>
      <c s="192">
        <f>'Раздел 9'!G28</f>
        <v>0</v>
      </c>
      <c s="192">
        <f>'Раздел 9'!H28</f>
        <v>0</v>
      </c>
      <c s="192">
        <f>'Раздел 9'!I28</f>
        <v>0</v>
      </c>
      <c s="192">
        <f>'Раздел 9'!J28</f>
        <v>0</v>
      </c>
      <c s="192">
        <f>'Раздел 9'!K28</f>
        <v>0</v>
      </c>
      <c s="13"/>
    </row>
    <row r="29" spans="1:11" ht="26.25">
      <c r="A29" s="191" t="s">
        <v>912</v>
      </c>
      <c s="185">
        <v>925</v>
      </c>
      <c s="192">
        <f>'Раздел 9'!D29</f>
        <v>0</v>
      </c>
      <c s="192">
        <f>'Раздел 9'!E29</f>
        <v>0</v>
      </c>
      <c s="192">
        <f>'Раздел 9'!F29</f>
        <v>0</v>
      </c>
      <c s="192">
        <f>'Раздел 9'!G29</f>
        <v>0</v>
      </c>
      <c s="192">
        <f>'Раздел 9'!H29</f>
        <v>0</v>
      </c>
      <c s="192">
        <f>'Раздел 9'!I29</f>
        <v>0</v>
      </c>
      <c s="192">
        <f>'Раздел 9'!J29</f>
        <v>0</v>
      </c>
      <c s="192">
        <f>'Раздел 9'!K29</f>
        <v>0</v>
      </c>
      <c s="13"/>
    </row>
  </sheetData>
  <sheetProtection password="CF7A" sheet="1" objects="1" scenarios="1" formatColumns="0" formatRows="0" autoFilter="0"/>
  <mergeCells count="7">
    <mergeCell ref="A1:J1"/>
    <mergeCell ref="A2:A3"/>
    <mergeCell ref="B2:B3"/>
    <mergeCell ref="C2:C3"/>
    <mergeCell ref="D2:G2"/>
    <mergeCell ref="J2:J3"/>
    <mergeCell ref="H2:I2"/>
  </mergeCells>
  <pageMargins left="0.511811023622047" right="0.511811023622047" top="0.590551181102362" bottom="0.393700787401575" header="0" footer="0"/>
  <pageSetup firstPageNumber="1" useFirstPageNumber="1" fitToHeight="0" orientation="landscape" paperSize="9" scale="81" r:id="rId1"/>
  <headerFooter alignWithMargins="0"/>
  <ignoredErrors>
    <ignoredError sqref="C4:G4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23">
    <tabColor rgb="FFFFFF00"/>
    <pageSetUpPr fitToPage="1"/>
  </sheetPr>
  <dimension ref="A1:N41"/>
  <sheetViews>
    <sheetView view="pageBreakPreview" zoomScale="85" zoomScaleNormal="100" zoomScaleSheetLayoutView="85" workbookViewId="0" topLeftCell="A1">
      <selection pane="topLeft" activeCell="C4" sqref="C4"/>
    </sheetView>
  </sheetViews>
  <sheetFormatPr defaultRowHeight="12.75"/>
  <cols>
    <col min="1" max="1" width="43.8571428571429" style="200" customWidth="1"/>
    <col min="2" max="3" width="7.14285714285714" style="200" customWidth="1"/>
    <col min="4" max="4" width="9.14285714285714" style="200" customWidth="1"/>
    <col min="5" max="13" width="8" style="200" customWidth="1"/>
    <col min="14" max="14" width="8" hidden="1" customWidth="1"/>
    <col min="15" max="15" width="12.1428571428571" customWidth="1"/>
  </cols>
  <sheetData>
    <row r="1" spans="1:14" ht="41.25" customHeight="1">
      <c r="A1" s="484" t="s">
        <v>2861</v>
      </c>
      <c s="492"/>
      <c s="492"/>
      <c s="492"/>
      <c s="492"/>
      <c s="492"/>
      <c s="492"/>
      <c s="492"/>
      <c s="492"/>
      <c s="492"/>
      <c s="492"/>
      <c s="492"/>
      <c s="484"/>
      <c s="3"/>
    </row>
    <row r="2" spans="1:14" ht="30" customHeight="1">
      <c r="A2" s="469" t="s">
        <v>106</v>
      </c>
      <c s="469" t="s">
        <v>17</v>
      </c>
      <c s="469" t="s">
        <v>39</v>
      </c>
      <c s="469" t="s">
        <v>916</v>
      </c>
      <c s="469"/>
      <c s="469"/>
      <c s="469"/>
      <c s="469"/>
      <c s="469"/>
      <c s="469"/>
      <c s="469"/>
      <c s="469"/>
      <c s="469"/>
      <c s="13"/>
    </row>
    <row r="3" spans="1:14" ht="33" customHeight="1">
      <c r="A3" s="469"/>
      <c s="469"/>
      <c s="469"/>
      <c s="185" t="s">
        <v>571</v>
      </c>
      <c s="185" t="s">
        <v>54</v>
      </c>
      <c s="185" t="s">
        <v>55</v>
      </c>
      <c s="185" t="s">
        <v>56</v>
      </c>
      <c s="185" t="s">
        <v>57</v>
      </c>
      <c s="185" t="s">
        <v>58</v>
      </c>
      <c s="185" t="s">
        <v>59</v>
      </c>
      <c s="185" t="s">
        <v>60</v>
      </c>
      <c s="185" t="s">
        <v>61</v>
      </c>
      <c s="185" t="s">
        <v>62</v>
      </c>
      <c s="13"/>
    </row>
    <row r="4" spans="1:14" ht="15">
      <c r="A4" s="185" t="s">
        <v>2876</v>
      </c>
      <c s="185" t="s">
        <v>2877</v>
      </c>
      <c s="185">
        <v>3</v>
      </c>
      <c s="185">
        <v>4</v>
      </c>
      <c s="185">
        <v>5</v>
      </c>
      <c s="185">
        <v>6</v>
      </c>
      <c s="185">
        <v>7</v>
      </c>
      <c s="185">
        <v>8</v>
      </c>
      <c s="185">
        <v>9</v>
      </c>
      <c s="185">
        <v>10</v>
      </c>
      <c s="185">
        <v>11</v>
      </c>
      <c s="185">
        <v>12</v>
      </c>
      <c s="185">
        <v>13</v>
      </c>
      <c s="13"/>
    </row>
    <row r="5" spans="1:14" ht="25.5">
      <c r="A5" s="191" t="s">
        <v>913</v>
      </c>
      <c s="185">
        <v>1001</v>
      </c>
      <c s="192">
        <f>'Раздел 10'!D5</f>
        <v>16</v>
      </c>
      <c s="192">
        <f>'Раздел 10'!E5</f>
        <v>0</v>
      </c>
      <c s="192">
        <f>'Раздел 10'!F5</f>
        <v>2</v>
      </c>
      <c s="192">
        <f>'Раздел 10'!G5</f>
        <v>1</v>
      </c>
      <c s="192">
        <f>'Раздел 10'!H5</f>
        <v>2</v>
      </c>
      <c s="192">
        <f>'Раздел 10'!I5</f>
        <v>2</v>
      </c>
      <c s="192">
        <f>'Раздел 10'!J5</f>
        <v>1</v>
      </c>
      <c s="192">
        <f>'Раздел 10'!K5</f>
        <v>3</v>
      </c>
      <c s="192">
        <f>'Раздел 10'!L5</f>
        <v>5</v>
      </c>
      <c s="192">
        <f>'Раздел 10'!M5</f>
        <v>0</v>
      </c>
      <c s="192">
        <f>'Раздел 10'!N5</f>
        <v>0</v>
      </c>
      <c s="192">
        <f>'Раздел 10'!O5</f>
        <v>0</v>
      </c>
    </row>
    <row r="6" spans="1:14" ht="26.25">
      <c r="A6" s="186" t="s">
        <v>2367</v>
      </c>
      <c s="185">
        <v>1002</v>
      </c>
      <c s="192">
        <f>'Раздел 10'!D6</f>
        <v>1</v>
      </c>
      <c s="192">
        <f>'Раздел 10'!E6</f>
        <v>0</v>
      </c>
      <c s="192">
        <f>'Раздел 10'!F6</f>
        <v>0</v>
      </c>
      <c s="192">
        <f>'Раздел 10'!G6</f>
        <v>0</v>
      </c>
      <c s="192">
        <f>'Раздел 10'!H6</f>
        <v>0</v>
      </c>
      <c s="192">
        <f>'Раздел 10'!I6</f>
        <v>0</v>
      </c>
      <c s="192">
        <f>'Раздел 10'!J6</f>
        <v>0</v>
      </c>
      <c s="192">
        <f>'Раздел 10'!K6</f>
        <v>1</v>
      </c>
      <c s="192">
        <f>'Раздел 10'!L6</f>
        <v>0</v>
      </c>
      <c s="192">
        <f>'Раздел 10'!M6</f>
        <v>0</v>
      </c>
      <c s="192">
        <f>'Раздел 10'!N6</f>
        <v>0</v>
      </c>
      <c s="13"/>
    </row>
    <row r="7" spans="1:14" ht="26.25">
      <c r="A7" s="187" t="s">
        <v>903</v>
      </c>
      <c s="185">
        <v>1003</v>
      </c>
      <c s="192">
        <f>'Раздел 10'!D7</f>
        <v>1</v>
      </c>
      <c s="192">
        <f>'Раздел 10'!E7</f>
        <v>0</v>
      </c>
      <c s="192">
        <f>'Раздел 10'!F7</f>
        <v>0</v>
      </c>
      <c s="192">
        <f>'Раздел 10'!G7</f>
        <v>0</v>
      </c>
      <c s="192">
        <f>'Раздел 10'!H7</f>
        <v>0</v>
      </c>
      <c s="192">
        <f>'Раздел 10'!I7</f>
        <v>0</v>
      </c>
      <c s="192">
        <f>'Раздел 10'!J7</f>
        <v>0</v>
      </c>
      <c s="192">
        <f>'Раздел 10'!K7</f>
        <v>1</v>
      </c>
      <c s="192">
        <f>'Раздел 10'!L7</f>
        <v>0</v>
      </c>
      <c s="192">
        <f>'Раздел 10'!M7</f>
        <v>0</v>
      </c>
      <c s="192">
        <f>'Раздел 10'!N7</f>
        <v>0</v>
      </c>
      <c s="13"/>
    </row>
    <row r="8" spans="1:14" ht="15">
      <c r="A8" s="187" t="s">
        <v>904</v>
      </c>
      <c s="185">
        <v>1004</v>
      </c>
      <c s="192">
        <f>'Раздел 10'!D8</f>
        <v>0</v>
      </c>
      <c s="192">
        <f>'Раздел 10'!E8</f>
        <v>0</v>
      </c>
      <c s="192">
        <f>'Раздел 10'!F8</f>
        <v>0</v>
      </c>
      <c s="192">
        <f>'Раздел 10'!G8</f>
        <v>0</v>
      </c>
      <c s="192">
        <f>'Раздел 10'!H8</f>
        <v>0</v>
      </c>
      <c s="192">
        <f>'Раздел 10'!I8</f>
        <v>0</v>
      </c>
      <c s="192">
        <f>'Раздел 10'!J8</f>
        <v>0</v>
      </c>
      <c s="192">
        <f>'Раздел 10'!K8</f>
        <v>0</v>
      </c>
      <c s="192">
        <f>'Раздел 10'!L8</f>
        <v>0</v>
      </c>
      <c s="192">
        <f>'Раздел 10'!M8</f>
        <v>0</v>
      </c>
      <c s="192">
        <f>'Раздел 10'!N8</f>
        <v>0</v>
      </c>
      <c s="13"/>
    </row>
    <row r="9" spans="1:14" ht="15">
      <c r="A9" s="187" t="s">
        <v>905</v>
      </c>
      <c s="185">
        <v>1005</v>
      </c>
      <c s="192">
        <f>'Раздел 10'!D9</f>
        <v>0</v>
      </c>
      <c s="192">
        <f>'Раздел 10'!E9</f>
        <v>0</v>
      </c>
      <c s="192">
        <f>'Раздел 10'!F9</f>
        <v>0</v>
      </c>
      <c s="192">
        <f>'Раздел 10'!G9</f>
        <v>0</v>
      </c>
      <c s="192">
        <f>'Раздел 10'!H9</f>
        <v>0</v>
      </c>
      <c s="192">
        <f>'Раздел 10'!I9</f>
        <v>0</v>
      </c>
      <c s="192">
        <f>'Раздел 10'!J9</f>
        <v>0</v>
      </c>
      <c s="192">
        <f>'Раздел 10'!K9</f>
        <v>0</v>
      </c>
      <c s="192">
        <f>'Раздел 10'!L9</f>
        <v>0</v>
      </c>
      <c s="192">
        <f>'Раздел 10'!M9</f>
        <v>0</v>
      </c>
      <c s="192">
        <f>'Раздел 10'!N9</f>
        <v>0</v>
      </c>
      <c s="13"/>
    </row>
    <row r="10" spans="1:14" ht="26.25">
      <c r="A10" s="186" t="s">
        <v>2370</v>
      </c>
      <c s="185">
        <v>1006</v>
      </c>
      <c s="192">
        <f>'Раздел 10'!D10</f>
        <v>6</v>
      </c>
      <c s="192">
        <f>'Раздел 10'!E10</f>
        <v>0</v>
      </c>
      <c s="192">
        <f>'Раздел 10'!F10</f>
        <v>1</v>
      </c>
      <c s="192">
        <f>'Раздел 10'!G10</f>
        <v>1</v>
      </c>
      <c s="192">
        <f>'Раздел 10'!H10</f>
        <v>0</v>
      </c>
      <c s="192">
        <f>'Раздел 10'!I10</f>
        <v>0</v>
      </c>
      <c s="192">
        <f>'Раздел 10'!J10</f>
        <v>1</v>
      </c>
      <c s="192">
        <f>'Раздел 10'!K10</f>
        <v>2</v>
      </c>
      <c s="192">
        <f>'Раздел 10'!L10</f>
        <v>1</v>
      </c>
      <c s="192">
        <f>'Раздел 10'!M10</f>
        <v>0</v>
      </c>
      <c s="192">
        <f>'Раздел 10'!N10</f>
        <v>0</v>
      </c>
      <c s="13"/>
    </row>
    <row r="11" spans="1:14" ht="26.25">
      <c r="A11" s="187" t="s">
        <v>766</v>
      </c>
      <c s="185">
        <v>1007</v>
      </c>
      <c s="192">
        <f>'Раздел 10'!D11</f>
        <v>6</v>
      </c>
      <c s="192">
        <f>'Раздел 10'!E11</f>
        <v>0</v>
      </c>
      <c s="192">
        <f>'Раздел 10'!F11</f>
        <v>1</v>
      </c>
      <c s="192">
        <f>'Раздел 10'!G11</f>
        <v>1</v>
      </c>
      <c s="192">
        <f>'Раздел 10'!H11</f>
        <v>0</v>
      </c>
      <c s="192">
        <f>'Раздел 10'!I11</f>
        <v>0</v>
      </c>
      <c s="192">
        <f>'Раздел 10'!J11</f>
        <v>1</v>
      </c>
      <c s="192">
        <f>'Раздел 10'!K11</f>
        <v>2</v>
      </c>
      <c s="192">
        <f>'Раздел 10'!L11</f>
        <v>1</v>
      </c>
      <c s="192">
        <f>'Раздел 10'!M11</f>
        <v>0</v>
      </c>
      <c s="192">
        <f>'Раздел 10'!N11</f>
        <v>0</v>
      </c>
      <c s="13"/>
    </row>
    <row r="12" spans="1:14" ht="15">
      <c r="A12" s="187" t="s">
        <v>44</v>
      </c>
      <c s="185">
        <v>1008</v>
      </c>
      <c s="192">
        <f>'Раздел 10'!D12</f>
        <v>0</v>
      </c>
      <c s="192">
        <f>'Раздел 10'!E12</f>
        <v>0</v>
      </c>
      <c s="192">
        <f>'Раздел 10'!F12</f>
        <v>0</v>
      </c>
      <c s="192">
        <f>'Раздел 10'!G12</f>
        <v>0</v>
      </c>
      <c s="192">
        <f>'Раздел 10'!H12</f>
        <v>0</v>
      </c>
      <c s="192">
        <f>'Раздел 10'!I12</f>
        <v>0</v>
      </c>
      <c s="192">
        <f>'Раздел 10'!J12</f>
        <v>0</v>
      </c>
      <c s="192">
        <f>'Раздел 10'!K12</f>
        <v>0</v>
      </c>
      <c s="192">
        <f>'Раздел 10'!L12</f>
        <v>0</v>
      </c>
      <c s="192">
        <f>'Раздел 10'!M12</f>
        <v>0</v>
      </c>
      <c s="192">
        <f>'Раздел 10'!N12</f>
        <v>0</v>
      </c>
      <c s="13"/>
    </row>
    <row r="13" spans="1:14" ht="15">
      <c r="A13" s="187" t="s">
        <v>45</v>
      </c>
      <c s="185">
        <v>1009</v>
      </c>
      <c s="192">
        <f>'Раздел 10'!D13</f>
        <v>0</v>
      </c>
      <c s="192">
        <f>'Раздел 10'!E13</f>
        <v>0</v>
      </c>
      <c s="192">
        <f>'Раздел 10'!F13</f>
        <v>0</v>
      </c>
      <c s="192">
        <f>'Раздел 10'!G13</f>
        <v>0</v>
      </c>
      <c s="192">
        <f>'Раздел 10'!H13</f>
        <v>0</v>
      </c>
      <c s="192">
        <f>'Раздел 10'!I13</f>
        <v>0</v>
      </c>
      <c s="192">
        <f>'Раздел 10'!J13</f>
        <v>0</v>
      </c>
      <c s="192">
        <f>'Раздел 10'!K13</f>
        <v>0</v>
      </c>
      <c s="192">
        <f>'Раздел 10'!L13</f>
        <v>0</v>
      </c>
      <c s="192">
        <f>'Раздел 10'!M13</f>
        <v>0</v>
      </c>
      <c s="192">
        <f>'Раздел 10'!N13</f>
        <v>0</v>
      </c>
      <c s="13"/>
    </row>
    <row r="14" spans="1:14" ht="15">
      <c r="A14" s="187" t="s">
        <v>46</v>
      </c>
      <c s="185">
        <v>1010</v>
      </c>
      <c s="192">
        <f>'Раздел 10'!D14</f>
        <v>0</v>
      </c>
      <c s="192">
        <f>'Раздел 10'!E14</f>
        <v>0</v>
      </c>
      <c s="192">
        <f>'Раздел 10'!F14</f>
        <v>0</v>
      </c>
      <c s="192">
        <f>'Раздел 10'!G14</f>
        <v>0</v>
      </c>
      <c s="192">
        <f>'Раздел 10'!H14</f>
        <v>0</v>
      </c>
      <c s="192">
        <f>'Раздел 10'!I14</f>
        <v>0</v>
      </c>
      <c s="192">
        <f>'Раздел 10'!J14</f>
        <v>0</v>
      </c>
      <c s="192">
        <f>'Раздел 10'!K14</f>
        <v>0</v>
      </c>
      <c s="192">
        <f>'Раздел 10'!L14</f>
        <v>0</v>
      </c>
      <c s="192">
        <f>'Раздел 10'!M14</f>
        <v>0</v>
      </c>
      <c s="192">
        <f>'Раздел 10'!N14</f>
        <v>0</v>
      </c>
      <c s="13"/>
    </row>
    <row r="15" spans="1:14" ht="15">
      <c r="A15" s="187" t="s">
        <v>47</v>
      </c>
      <c s="185">
        <v>1011</v>
      </c>
      <c s="192">
        <f>'Раздел 10'!D15</f>
        <v>0</v>
      </c>
      <c s="192">
        <f>'Раздел 10'!E15</f>
        <v>0</v>
      </c>
      <c s="192">
        <f>'Раздел 10'!F15</f>
        <v>0</v>
      </c>
      <c s="192">
        <f>'Раздел 10'!G15</f>
        <v>0</v>
      </c>
      <c s="192">
        <f>'Раздел 10'!H15</f>
        <v>0</v>
      </c>
      <c s="192">
        <f>'Раздел 10'!I15</f>
        <v>0</v>
      </c>
      <c s="192">
        <f>'Раздел 10'!J15</f>
        <v>0</v>
      </c>
      <c s="192">
        <f>'Раздел 10'!K15</f>
        <v>0</v>
      </c>
      <c s="192">
        <f>'Раздел 10'!L15</f>
        <v>0</v>
      </c>
      <c s="192">
        <f>'Раздел 10'!M15</f>
        <v>0</v>
      </c>
      <c s="192">
        <f>'Раздел 10'!N15</f>
        <v>0</v>
      </c>
      <c s="13"/>
    </row>
    <row r="16" spans="1:14" ht="15">
      <c r="A16" s="187" t="s">
        <v>48</v>
      </c>
      <c s="185">
        <v>1012</v>
      </c>
      <c s="192">
        <f>'Раздел 10'!D16</f>
        <v>0</v>
      </c>
      <c s="192">
        <f>'Раздел 10'!E16</f>
        <v>0</v>
      </c>
      <c s="192">
        <f>'Раздел 10'!F16</f>
        <v>0</v>
      </c>
      <c s="192">
        <f>'Раздел 10'!G16</f>
        <v>0</v>
      </c>
      <c s="192">
        <f>'Раздел 10'!H16</f>
        <v>0</v>
      </c>
      <c s="192">
        <f>'Раздел 10'!I16</f>
        <v>0</v>
      </c>
      <c s="192">
        <f>'Раздел 10'!J16</f>
        <v>0</v>
      </c>
      <c s="192">
        <f>'Раздел 10'!K16</f>
        <v>0</v>
      </c>
      <c s="192">
        <f>'Раздел 10'!L16</f>
        <v>0</v>
      </c>
      <c s="192">
        <f>'Раздел 10'!M16</f>
        <v>0</v>
      </c>
      <c s="192">
        <f>'Раздел 10'!N16</f>
        <v>0</v>
      </c>
      <c s="13"/>
    </row>
    <row r="17" spans="1:14" ht="15">
      <c r="A17" s="187" t="s">
        <v>49</v>
      </c>
      <c s="185">
        <v>1013</v>
      </c>
      <c s="192">
        <f>'Раздел 10'!D17</f>
        <v>0</v>
      </c>
      <c s="192">
        <f>'Раздел 10'!E17</f>
        <v>0</v>
      </c>
      <c s="192">
        <f>'Раздел 10'!F17</f>
        <v>0</v>
      </c>
      <c s="192">
        <f>'Раздел 10'!G17</f>
        <v>0</v>
      </c>
      <c s="192">
        <f>'Раздел 10'!H17</f>
        <v>0</v>
      </c>
      <c s="192">
        <f>'Раздел 10'!I17</f>
        <v>0</v>
      </c>
      <c s="192">
        <f>'Раздел 10'!J17</f>
        <v>0</v>
      </c>
      <c s="192">
        <f>'Раздел 10'!K17</f>
        <v>0</v>
      </c>
      <c s="192">
        <f>'Раздел 10'!L17</f>
        <v>0</v>
      </c>
      <c s="192">
        <f>'Раздел 10'!M17</f>
        <v>0</v>
      </c>
      <c s="192">
        <f>'Раздел 10'!N17</f>
        <v>0</v>
      </c>
      <c s="13"/>
    </row>
    <row r="18" spans="1:14" ht="15">
      <c r="A18" s="187" t="s">
        <v>50</v>
      </c>
      <c s="185">
        <v>1014</v>
      </c>
      <c s="192">
        <f>'Раздел 10'!D18</f>
        <v>0</v>
      </c>
      <c s="192">
        <f>'Раздел 10'!E18</f>
        <v>0</v>
      </c>
      <c s="192">
        <f>'Раздел 10'!F18</f>
        <v>0</v>
      </c>
      <c s="192">
        <f>'Раздел 10'!G18</f>
        <v>0</v>
      </c>
      <c s="192">
        <f>'Раздел 10'!H18</f>
        <v>0</v>
      </c>
      <c s="192">
        <f>'Раздел 10'!I18</f>
        <v>0</v>
      </c>
      <c s="192">
        <f>'Раздел 10'!J18</f>
        <v>0</v>
      </c>
      <c s="192">
        <f>'Раздел 10'!K18</f>
        <v>0</v>
      </c>
      <c s="192">
        <f>'Раздел 10'!L18</f>
        <v>0</v>
      </c>
      <c s="192">
        <f>'Раздел 10'!M18</f>
        <v>0</v>
      </c>
      <c s="192">
        <f>'Раздел 10'!N18</f>
        <v>0</v>
      </c>
      <c s="13"/>
    </row>
    <row r="19" spans="1:14" ht="15">
      <c r="A19" s="187" t="s">
        <v>51</v>
      </c>
      <c s="185">
        <v>1015</v>
      </c>
      <c s="192">
        <f>'Раздел 10'!D19</f>
        <v>0</v>
      </c>
      <c s="192">
        <f>'Раздел 10'!E19</f>
        <v>0</v>
      </c>
      <c s="192">
        <f>'Раздел 10'!F19</f>
        <v>0</v>
      </c>
      <c s="192">
        <f>'Раздел 10'!G19</f>
        <v>0</v>
      </c>
      <c s="192">
        <f>'Раздел 10'!H19</f>
        <v>0</v>
      </c>
      <c s="192">
        <f>'Раздел 10'!I19</f>
        <v>0</v>
      </c>
      <c s="192">
        <f>'Раздел 10'!J19</f>
        <v>0</v>
      </c>
      <c s="192">
        <f>'Раздел 10'!K19</f>
        <v>0</v>
      </c>
      <c s="192">
        <f>'Раздел 10'!L19</f>
        <v>0</v>
      </c>
      <c s="192">
        <f>'Раздел 10'!M19</f>
        <v>0</v>
      </c>
      <c s="192">
        <f>'Раздел 10'!N19</f>
        <v>0</v>
      </c>
      <c s="13"/>
    </row>
    <row r="20" spans="1:14" ht="15">
      <c r="A20" s="187" t="s">
        <v>906</v>
      </c>
      <c s="185">
        <v>1016</v>
      </c>
      <c s="192">
        <f>'Раздел 10'!D20</f>
        <v>0</v>
      </c>
      <c s="192">
        <f>'Раздел 10'!E20</f>
        <v>0</v>
      </c>
      <c s="192">
        <f>'Раздел 10'!F20</f>
        <v>0</v>
      </c>
      <c s="192">
        <f>'Раздел 10'!G20</f>
        <v>0</v>
      </c>
      <c s="192">
        <f>'Раздел 10'!H20</f>
        <v>0</v>
      </c>
      <c s="192">
        <f>'Раздел 10'!I20</f>
        <v>0</v>
      </c>
      <c s="192">
        <f>'Раздел 10'!J20</f>
        <v>0</v>
      </c>
      <c s="192">
        <f>'Раздел 10'!K20</f>
        <v>0</v>
      </c>
      <c s="192">
        <f>'Раздел 10'!L20</f>
        <v>0</v>
      </c>
      <c s="192">
        <f>'Раздел 10'!M20</f>
        <v>0</v>
      </c>
      <c s="192">
        <f>'Раздел 10'!N20</f>
        <v>0</v>
      </c>
      <c s="13"/>
    </row>
    <row r="21" spans="1:14" ht="15.75" customHeight="1">
      <c r="A21" s="187" t="s">
        <v>52</v>
      </c>
      <c s="185">
        <v>1017</v>
      </c>
      <c s="192">
        <f>'Раздел 10'!D21</f>
        <v>0</v>
      </c>
      <c s="192">
        <f>'Раздел 10'!E21</f>
        <v>0</v>
      </c>
      <c s="192">
        <f>'Раздел 10'!F21</f>
        <v>0</v>
      </c>
      <c s="192">
        <f>'Раздел 10'!G21</f>
        <v>0</v>
      </c>
      <c s="192">
        <f>'Раздел 10'!H21</f>
        <v>0</v>
      </c>
      <c s="192">
        <f>'Раздел 10'!I21</f>
        <v>0</v>
      </c>
      <c s="192">
        <f>'Раздел 10'!J21</f>
        <v>0</v>
      </c>
      <c s="192">
        <f>'Раздел 10'!K21</f>
        <v>0</v>
      </c>
      <c s="192">
        <f>'Раздел 10'!L21</f>
        <v>0</v>
      </c>
      <c s="192">
        <f>'Раздел 10'!M21</f>
        <v>0</v>
      </c>
      <c s="192">
        <f>'Раздел 10'!N21</f>
        <v>0</v>
      </c>
      <c s="13"/>
    </row>
    <row r="22" spans="1:14" ht="15">
      <c r="A22" s="187" t="s">
        <v>53</v>
      </c>
      <c s="185">
        <v>1018</v>
      </c>
      <c s="192">
        <f>'Раздел 10'!D22</f>
        <v>0</v>
      </c>
      <c s="192">
        <f>'Раздел 10'!E22</f>
        <v>0</v>
      </c>
      <c s="192">
        <f>'Раздел 10'!F22</f>
        <v>0</v>
      </c>
      <c s="192">
        <f>'Раздел 10'!G22</f>
        <v>0</v>
      </c>
      <c s="192">
        <f>'Раздел 10'!H22</f>
        <v>0</v>
      </c>
      <c s="192">
        <f>'Раздел 10'!I22</f>
        <v>0</v>
      </c>
      <c s="192">
        <f>'Раздел 10'!J22</f>
        <v>0</v>
      </c>
      <c s="192">
        <f>'Раздел 10'!K22</f>
        <v>0</v>
      </c>
      <c s="192">
        <f>'Раздел 10'!L22</f>
        <v>0</v>
      </c>
      <c s="192">
        <f>'Раздел 10'!M22</f>
        <v>0</v>
      </c>
      <c s="192">
        <f>'Раздел 10'!N22</f>
        <v>0</v>
      </c>
      <c s="13"/>
    </row>
    <row r="23" spans="1:14" ht="14.25" customHeight="1">
      <c r="A23" s="186" t="s">
        <v>2369</v>
      </c>
      <c s="185">
        <v>1019</v>
      </c>
      <c s="192">
        <f>'Раздел 10'!D23</f>
        <v>5</v>
      </c>
      <c s="192">
        <f>'Раздел 10'!E23</f>
        <v>0</v>
      </c>
      <c s="192">
        <f>'Раздел 10'!F23</f>
        <v>0</v>
      </c>
      <c s="192">
        <f>'Раздел 10'!G23</f>
        <v>0</v>
      </c>
      <c s="192">
        <f>'Раздел 10'!H23</f>
        <v>1</v>
      </c>
      <c s="192">
        <f>'Раздел 10'!I23</f>
        <v>1</v>
      </c>
      <c s="192">
        <f>'Раздел 10'!J23</f>
        <v>0</v>
      </c>
      <c s="192">
        <f>'Раздел 10'!K23</f>
        <v>0</v>
      </c>
      <c s="192">
        <f>'Раздел 10'!L23</f>
        <v>3</v>
      </c>
      <c s="192">
        <f>'Раздел 10'!M23</f>
        <v>0</v>
      </c>
      <c s="192">
        <f>'Раздел 10'!N23</f>
        <v>0</v>
      </c>
      <c s="13"/>
    </row>
    <row r="24" spans="1:14" ht="26.25">
      <c r="A24" s="187" t="s">
        <v>909</v>
      </c>
      <c s="185">
        <v>1020</v>
      </c>
      <c s="192">
        <f>'Раздел 10'!D24</f>
        <v>5</v>
      </c>
      <c s="192">
        <f>'Раздел 10'!E24</f>
        <v>0</v>
      </c>
      <c s="192">
        <f>'Раздел 10'!F24</f>
        <v>0</v>
      </c>
      <c s="192">
        <f>'Раздел 10'!G24</f>
        <v>0</v>
      </c>
      <c s="192">
        <f>'Раздел 10'!H24</f>
        <v>1</v>
      </c>
      <c s="192">
        <f>'Раздел 10'!I24</f>
        <v>1</v>
      </c>
      <c s="192">
        <f>'Раздел 10'!J24</f>
        <v>0</v>
      </c>
      <c s="192">
        <f>'Раздел 10'!K24</f>
        <v>0</v>
      </c>
      <c s="192">
        <f>'Раздел 10'!L24</f>
        <v>3</v>
      </c>
      <c s="192">
        <f>'Раздел 10'!M24</f>
        <v>0</v>
      </c>
      <c s="192">
        <f>'Раздел 10'!N24</f>
        <v>0</v>
      </c>
      <c s="13"/>
    </row>
    <row r="25" spans="1:14" ht="15">
      <c r="A25" s="187" t="s">
        <v>767</v>
      </c>
      <c s="185">
        <v>1021</v>
      </c>
      <c s="192">
        <f>'Раздел 10'!D25</f>
        <v>0</v>
      </c>
      <c s="192">
        <f>'Раздел 10'!E25</f>
        <v>0</v>
      </c>
      <c s="192">
        <f>'Раздел 10'!F25</f>
        <v>0</v>
      </c>
      <c s="192">
        <f>'Раздел 10'!G25</f>
        <v>0</v>
      </c>
      <c s="192">
        <f>'Раздел 10'!H25</f>
        <v>0</v>
      </c>
      <c s="192">
        <f>'Раздел 10'!I25</f>
        <v>0</v>
      </c>
      <c s="192">
        <f>'Раздел 10'!J25</f>
        <v>0</v>
      </c>
      <c s="192">
        <f>'Раздел 10'!K25</f>
        <v>0</v>
      </c>
      <c s="192">
        <f>'Раздел 10'!L25</f>
        <v>0</v>
      </c>
      <c s="192">
        <f>'Раздел 10'!M25</f>
        <v>0</v>
      </c>
      <c s="192">
        <f>'Раздел 10'!N25</f>
        <v>0</v>
      </c>
      <c s="13"/>
    </row>
    <row r="26" spans="1:14" ht="15">
      <c r="A26" s="186" t="s">
        <v>915</v>
      </c>
      <c s="185">
        <v>1022</v>
      </c>
      <c s="192">
        <f>'Раздел 10'!D26</f>
        <v>4</v>
      </c>
      <c s="192">
        <f>'Раздел 10'!E26</f>
        <v>0</v>
      </c>
      <c s="192">
        <f>'Раздел 10'!F26</f>
        <v>1</v>
      </c>
      <c s="192">
        <f>'Раздел 10'!G26</f>
        <v>0</v>
      </c>
      <c s="192">
        <f>'Раздел 10'!H26</f>
        <v>1</v>
      </c>
      <c s="192">
        <f>'Раздел 10'!I26</f>
        <v>1</v>
      </c>
      <c s="192">
        <f>'Раздел 10'!J26</f>
        <v>0</v>
      </c>
      <c s="192">
        <f>'Раздел 10'!K26</f>
        <v>0</v>
      </c>
      <c s="192">
        <f>'Раздел 10'!L26</f>
        <v>1</v>
      </c>
      <c s="192">
        <f>'Раздел 10'!M26</f>
        <v>0</v>
      </c>
      <c s="192">
        <f>'Раздел 10'!N26</f>
        <v>0</v>
      </c>
      <c s="13"/>
    </row>
    <row r="29" spans="1:1" ht="12.75">
      <c r="A29" s="204"/>
    </row>
    <row r="30" spans="1:1" ht="12.75">
      <c r="A30" s="204"/>
    </row>
    <row r="31" spans="1:1" ht="12.75">
      <c r="A31" s="204"/>
    </row>
    <row r="32" spans="1:1" ht="12.75">
      <c r="A32" s="204"/>
    </row>
    <row r="33" spans="1:1" ht="12.75">
      <c r="A33" s="204"/>
    </row>
    <row r="34" spans="1:1" ht="12.75">
      <c r="A34" s="204"/>
    </row>
    <row r="35" spans="1:1" ht="12.75">
      <c r="A35" s="204"/>
    </row>
    <row r="36" spans="1:1" ht="12.75">
      <c r="A36" s="204"/>
    </row>
    <row r="37" spans="1:1" ht="12.75">
      <c r="A37" s="204"/>
    </row>
    <row r="38" spans="1:1" ht="12.75">
      <c r="A38" s="204"/>
    </row>
    <row r="39" spans="1:1" ht="12.75">
      <c r="A39" s="204"/>
    </row>
    <row r="40" spans="1:1" ht="12.75">
      <c r="A40" s="204"/>
    </row>
    <row r="41" spans="1:1" ht="12.75">
      <c r="A41" s="204"/>
    </row>
  </sheetData>
  <sheetProtection password="CF7A" sheet="1" objects="1" scenarios="1" formatColumns="0" formatRows="0" autoFilter="0"/>
  <mergeCells count="5">
    <mergeCell ref="A1:M1"/>
    <mergeCell ref="A2:A3"/>
    <mergeCell ref="B2:B3"/>
    <mergeCell ref="C2:C3"/>
    <mergeCell ref="D2:M2"/>
  </mergeCells>
  <conditionalFormatting sqref="A29">
    <cfRule type="expression" priority="873" dxfId="1" stopIfTrue="1">
      <formula>'ПЕЧАТЬ стр. 9'!#REF!&lt;&gt;'ПЕЧАТЬ стр. 9'!#REF!</formula>
    </cfRule>
  </conditionalFormatting>
  <conditionalFormatting sqref="A30">
    <cfRule type="expression" priority="874" dxfId="1" stopIfTrue="1">
      <formula>'ПЕЧАТЬ стр. 9'!#REF!&lt;&gt;'ПЕЧАТЬ стр. 9'!#REF!</formula>
    </cfRule>
  </conditionalFormatting>
  <conditionalFormatting sqref="A31">
    <cfRule type="expression" priority="875" dxfId="1" stopIfTrue="1">
      <formula>'ПЕЧАТЬ стр. 9'!#REF!&lt;&gt;'ПЕЧАТЬ стр. 9'!#REF!</formula>
    </cfRule>
  </conditionalFormatting>
  <conditionalFormatting sqref="A32">
    <cfRule type="expression" priority="876" dxfId="1" stopIfTrue="1">
      <formula>'ПЕЧАТЬ стр. 9'!#REF!&lt;&gt;'ПЕЧАТЬ стр. 9'!#REF!</formula>
    </cfRule>
  </conditionalFormatting>
  <conditionalFormatting sqref="A33">
    <cfRule type="expression" priority="877" dxfId="1" stopIfTrue="1">
      <formula>'ПЕЧАТЬ стр. 9'!#REF!&lt;&gt;'ПЕЧАТЬ стр. 9'!#REF!</formula>
    </cfRule>
  </conditionalFormatting>
  <conditionalFormatting sqref="A34">
    <cfRule type="expression" priority="878" dxfId="1" stopIfTrue="1">
      <formula>'ПЕЧАТЬ стр. 9'!#REF!&lt;&gt;'ПЕЧАТЬ стр. 9'!#REF!</formula>
    </cfRule>
  </conditionalFormatting>
  <conditionalFormatting sqref="A35">
    <cfRule type="expression" priority="879" dxfId="1" stopIfTrue="1">
      <formula>'ПЕЧАТЬ стр. 9'!#REF!&lt;&gt;'ПЕЧАТЬ стр. 9'!#REF!</formula>
    </cfRule>
  </conditionalFormatting>
  <conditionalFormatting sqref="A36">
    <cfRule type="expression" priority="880" dxfId="1" stopIfTrue="1">
      <formula>'ПЕЧАТЬ стр. 9'!#REF!&lt;&gt;'ПЕЧАТЬ стр. 9'!#REF!</formula>
    </cfRule>
  </conditionalFormatting>
  <conditionalFormatting sqref="A37">
    <cfRule type="expression" priority="881" dxfId="1" stopIfTrue="1">
      <formula>'ПЕЧАТЬ стр. 9'!#REF!&lt;&gt;'ПЕЧАТЬ стр. 9'!#REF!</formula>
    </cfRule>
  </conditionalFormatting>
  <conditionalFormatting sqref="A38">
    <cfRule type="expression" priority="882" dxfId="1" stopIfTrue="1">
      <formula>'ПЕЧАТЬ стр. 9'!#REF!&lt;&gt;'ПЕЧАТЬ стр. 9'!#REF!</formula>
    </cfRule>
  </conditionalFormatting>
  <conditionalFormatting sqref="A39">
    <cfRule type="expression" priority="883" dxfId="1" stopIfTrue="1">
      <formula>'ПЕЧАТЬ стр. 9'!#REF!&lt;&gt;'ПЕЧАТЬ стр. 9'!#REF!</formula>
    </cfRule>
  </conditionalFormatting>
  <conditionalFormatting sqref="A40">
    <cfRule type="expression" priority="884" dxfId="1" stopIfTrue="1">
      <formula>'ПЕЧАТЬ стр. 9'!#REF!&lt;&gt;'ПЕЧАТЬ стр. 9'!#REF!</formula>
    </cfRule>
  </conditionalFormatting>
  <conditionalFormatting sqref="A41">
    <cfRule type="expression" priority="885" dxfId="1" stopIfTrue="1">
      <formula>'ПЕЧАТЬ стр. 9'!#REF!&lt;&gt;'ПЕЧАТЬ стр. 9'!#REF!</formula>
    </cfRule>
  </conditionalFormatting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scale="99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24">
    <tabColor rgb="FFFFFF00"/>
    <pageSetUpPr fitToPage="1"/>
  </sheetPr>
  <dimension ref="A1:Q29"/>
  <sheetViews>
    <sheetView view="pageBreakPreview" zoomScale="85" zoomScaleNormal="100" zoomScaleSheetLayoutView="85" workbookViewId="0" topLeftCell="A1">
      <selection pane="topLeft" activeCell="C4" sqref="C4"/>
    </sheetView>
  </sheetViews>
  <sheetFormatPr defaultRowHeight="12.75"/>
  <cols>
    <col min="1" max="1" width="43.8571428571429" customWidth="1"/>
    <col min="2" max="2" width="6.85714285714286" customWidth="1"/>
    <col min="3" max="3" width="14" customWidth="1"/>
    <col min="4" max="4" width="4.85714285714286" bestFit="1" customWidth="1"/>
    <col min="5" max="8" width="5.71428571428571" customWidth="1"/>
    <col min="9" max="9" width="6.71428571428571" bestFit="1" customWidth="1"/>
    <col min="10" max="10" width="18.4285714285714" customWidth="1"/>
    <col min="11" max="11" width="4.85714285714286" bestFit="1" customWidth="1"/>
    <col min="12" max="15" width="5.71428571428571" customWidth="1"/>
    <col min="16" max="16" width="6.71428571428571" bestFit="1" customWidth="1"/>
    <col min="17" max="17" width="5.71428571428571" hidden="1" customWidth="1"/>
  </cols>
  <sheetData>
    <row r="1" spans="1:17" ht="42.75" customHeight="1">
      <c r="A1" s="484" t="s">
        <v>2862</v>
      </c>
      <c s="484"/>
      <c s="484"/>
      <c s="484"/>
      <c s="484"/>
      <c s="484"/>
      <c s="484"/>
      <c s="484"/>
      <c s="484"/>
      <c s="484"/>
      <c s="484"/>
      <c s="484"/>
      <c s="484"/>
      <c s="484"/>
      <c s="484"/>
      <c s="484"/>
      <c s="3"/>
    </row>
    <row r="2" spans="1:17" ht="30.75" customHeight="1">
      <c r="A2" s="486" t="s">
        <v>106</v>
      </c>
      <c s="486" t="s">
        <v>17</v>
      </c>
      <c s="486" t="s">
        <v>917</v>
      </c>
      <c s="488" t="s">
        <v>572</v>
      </c>
      <c s="489"/>
      <c s="489"/>
      <c s="489"/>
      <c s="489"/>
      <c s="490"/>
      <c s="486" t="s">
        <v>918</v>
      </c>
      <c s="488" t="s">
        <v>573</v>
      </c>
      <c s="489"/>
      <c s="489"/>
      <c s="489"/>
      <c s="489"/>
      <c s="490"/>
      <c s="13"/>
    </row>
    <row r="3" spans="1:17" ht="78" customHeight="1">
      <c r="A3" s="487"/>
      <c s="487"/>
      <c s="487"/>
      <c s="185" t="s">
        <v>112</v>
      </c>
      <c s="185" t="s">
        <v>63</v>
      </c>
      <c s="185" t="s">
        <v>64</v>
      </c>
      <c s="185" t="s">
        <v>65</v>
      </c>
      <c s="185" t="s">
        <v>66</v>
      </c>
      <c s="185" t="s">
        <v>67</v>
      </c>
      <c s="487"/>
      <c s="185" t="s">
        <v>112</v>
      </c>
      <c s="185" t="s">
        <v>63</v>
      </c>
      <c s="185" t="s">
        <v>64</v>
      </c>
      <c s="185" t="s">
        <v>65</v>
      </c>
      <c s="185" t="s">
        <v>66</v>
      </c>
      <c s="185" t="s">
        <v>67</v>
      </c>
      <c s="13"/>
    </row>
    <row r="4" spans="1:17" ht="15">
      <c r="A4" s="185" t="s">
        <v>2876</v>
      </c>
      <c s="185" t="s">
        <v>2877</v>
      </c>
      <c s="185" t="s">
        <v>12</v>
      </c>
      <c s="185" t="s">
        <v>13</v>
      </c>
      <c s="185" t="s">
        <v>14</v>
      </c>
      <c s="185" t="s">
        <v>18</v>
      </c>
      <c s="185" t="s">
        <v>19</v>
      </c>
      <c s="185" t="s">
        <v>20</v>
      </c>
      <c s="185" t="s">
        <v>21</v>
      </c>
      <c s="185" t="s">
        <v>22</v>
      </c>
      <c s="185" t="s">
        <v>24</v>
      </c>
      <c s="185" t="s">
        <v>26</v>
      </c>
      <c s="185" t="s">
        <v>27</v>
      </c>
      <c s="185" t="s">
        <v>29</v>
      </c>
      <c s="185" t="s">
        <v>31</v>
      </c>
      <c s="185" t="s">
        <v>33</v>
      </c>
      <c s="13"/>
    </row>
    <row r="5" spans="1:17" ht="26.25">
      <c r="A5" s="191" t="s">
        <v>919</v>
      </c>
      <c s="185">
        <v>1101</v>
      </c>
      <c s="192">
        <f>'Раздел 11'!D5</f>
        <v>16</v>
      </c>
      <c s="192">
        <f>'Раздел 11'!E5</f>
        <v>0</v>
      </c>
      <c s="192">
        <f>'Раздел 11'!F5</f>
        <v>0</v>
      </c>
      <c s="192">
        <f>'Раздел 11'!G5</f>
        <v>2</v>
      </c>
      <c s="192">
        <f>'Раздел 11'!H5</f>
        <v>3</v>
      </c>
      <c s="192">
        <f>'Раздел 11'!I5</f>
        <v>2</v>
      </c>
      <c s="192">
        <f>'Раздел 11'!J5</f>
        <v>9</v>
      </c>
      <c s="192">
        <f>'Раздел 11'!K5</f>
        <v>8</v>
      </c>
      <c s="192">
        <f>'Раздел 11'!L5</f>
        <v>0</v>
      </c>
      <c s="192">
        <f>'Раздел 11'!M5</f>
        <v>1</v>
      </c>
      <c s="192">
        <f>'Раздел 11'!N5</f>
        <v>2</v>
      </c>
      <c s="192">
        <f>'Раздел 11'!O5</f>
        <v>1</v>
      </c>
      <c s="192">
        <f>'Раздел 11'!P5</f>
        <v>0</v>
      </c>
      <c s="192">
        <f>'Раздел 11'!Q5</f>
        <v>4</v>
      </c>
      <c s="13"/>
    </row>
    <row r="6" spans="1:17" ht="26.25">
      <c r="A6" s="186" t="s">
        <v>2367</v>
      </c>
      <c s="185">
        <v>1102</v>
      </c>
      <c s="192">
        <f>'Раздел 11'!D6</f>
        <v>1</v>
      </c>
      <c s="192">
        <f>'Раздел 11'!E6</f>
        <v>0</v>
      </c>
      <c s="192">
        <f>'Раздел 11'!F6</f>
        <v>0</v>
      </c>
      <c s="192">
        <f>'Раздел 11'!G6</f>
        <v>0</v>
      </c>
      <c s="192">
        <f>'Раздел 11'!H6</f>
        <v>0</v>
      </c>
      <c s="192">
        <f>'Раздел 11'!I6</f>
        <v>0</v>
      </c>
      <c s="192">
        <f>'Раздел 11'!J6</f>
        <v>1</v>
      </c>
      <c s="192">
        <f>'Раздел 11'!K6</f>
        <v>1</v>
      </c>
      <c s="192">
        <f>'Раздел 11'!L6</f>
        <v>0</v>
      </c>
      <c s="192">
        <f>'Раздел 11'!M6</f>
        <v>0</v>
      </c>
      <c s="192">
        <f>'Раздел 11'!N6</f>
        <v>0</v>
      </c>
      <c s="192">
        <f>'Раздел 11'!O6</f>
        <v>1</v>
      </c>
      <c s="192">
        <f>'Раздел 11'!P6</f>
        <v>0</v>
      </c>
      <c s="192">
        <f>'Раздел 11'!Q6</f>
        <v>0</v>
      </c>
      <c s="13"/>
    </row>
    <row r="7" spans="1:17" ht="26.25">
      <c r="A7" s="187" t="s">
        <v>903</v>
      </c>
      <c s="185">
        <v>1103</v>
      </c>
      <c s="192">
        <f>'Раздел 11'!D7</f>
        <v>1</v>
      </c>
      <c s="192">
        <f>'Раздел 11'!E7</f>
        <v>0</v>
      </c>
      <c s="192">
        <f>'Раздел 11'!F7</f>
        <v>0</v>
      </c>
      <c s="192">
        <f>'Раздел 11'!G7</f>
        <v>0</v>
      </c>
      <c s="192">
        <f>'Раздел 11'!H7</f>
        <v>0</v>
      </c>
      <c s="192">
        <f>'Раздел 11'!I7</f>
        <v>0</v>
      </c>
      <c s="192">
        <f>'Раздел 11'!J7</f>
        <v>1</v>
      </c>
      <c s="192">
        <f>'Раздел 11'!K7</f>
        <v>1</v>
      </c>
      <c s="192">
        <f>'Раздел 11'!L7</f>
        <v>0</v>
      </c>
      <c s="192">
        <f>'Раздел 11'!M7</f>
        <v>0</v>
      </c>
      <c s="192">
        <f>'Раздел 11'!N7</f>
        <v>0</v>
      </c>
      <c s="192">
        <f>'Раздел 11'!O7</f>
        <v>1</v>
      </c>
      <c s="192">
        <f>'Раздел 11'!P7</f>
        <v>0</v>
      </c>
      <c s="192">
        <f>'Раздел 11'!Q7</f>
        <v>0</v>
      </c>
      <c s="13"/>
    </row>
    <row r="8" spans="1:17" ht="15">
      <c r="A8" s="187" t="s">
        <v>904</v>
      </c>
      <c s="185">
        <v>1104</v>
      </c>
      <c s="192">
        <f>'Раздел 11'!D8</f>
        <v>0</v>
      </c>
      <c s="192">
        <f>'Раздел 11'!E8</f>
        <v>0</v>
      </c>
      <c s="192">
        <f>'Раздел 11'!F8</f>
        <v>0</v>
      </c>
      <c s="192">
        <f>'Раздел 11'!G8</f>
        <v>0</v>
      </c>
      <c s="192">
        <f>'Раздел 11'!H8</f>
        <v>0</v>
      </c>
      <c s="192">
        <f>'Раздел 11'!I8</f>
        <v>0</v>
      </c>
      <c s="192">
        <f>'Раздел 11'!J8</f>
        <v>0</v>
      </c>
      <c s="192">
        <f>'Раздел 11'!K8</f>
        <v>0</v>
      </c>
      <c s="192">
        <f>'Раздел 11'!L8</f>
        <v>0</v>
      </c>
      <c s="192">
        <f>'Раздел 11'!M8</f>
        <v>0</v>
      </c>
      <c s="192">
        <f>'Раздел 11'!N8</f>
        <v>0</v>
      </c>
      <c s="192">
        <f>'Раздел 11'!O8</f>
        <v>0</v>
      </c>
      <c s="192">
        <f>'Раздел 11'!P8</f>
        <v>0</v>
      </c>
      <c s="192">
        <f>'Раздел 11'!Q8</f>
        <v>0</v>
      </c>
      <c s="13"/>
    </row>
    <row r="9" spans="1:17" ht="15">
      <c r="A9" s="187" t="s">
        <v>905</v>
      </c>
      <c s="185">
        <v>1105</v>
      </c>
      <c s="192">
        <f>'Раздел 11'!D9</f>
        <v>0</v>
      </c>
      <c s="192">
        <f>'Раздел 11'!E9</f>
        <v>0</v>
      </c>
      <c s="192">
        <f>'Раздел 11'!F9</f>
        <v>0</v>
      </c>
      <c s="192">
        <f>'Раздел 11'!G9</f>
        <v>0</v>
      </c>
      <c s="192">
        <f>'Раздел 11'!H9</f>
        <v>0</v>
      </c>
      <c s="192">
        <f>'Раздел 11'!I9</f>
        <v>0</v>
      </c>
      <c s="192">
        <f>'Раздел 11'!J9</f>
        <v>0</v>
      </c>
      <c s="192">
        <f>'Раздел 11'!K9</f>
        <v>0</v>
      </c>
      <c s="192">
        <f>'Раздел 11'!L9</f>
        <v>0</v>
      </c>
      <c s="192">
        <f>'Раздел 11'!M9</f>
        <v>0</v>
      </c>
      <c s="192">
        <f>'Раздел 11'!N9</f>
        <v>0</v>
      </c>
      <c s="192">
        <f>'Раздел 11'!O9</f>
        <v>0</v>
      </c>
      <c s="192">
        <f>'Раздел 11'!P9</f>
        <v>0</v>
      </c>
      <c s="192">
        <f>'Раздел 11'!Q9</f>
        <v>0</v>
      </c>
      <c s="13"/>
    </row>
    <row r="10" spans="1:17" ht="26.25">
      <c r="A10" s="186" t="s">
        <v>2371</v>
      </c>
      <c s="185">
        <v>1106</v>
      </c>
      <c s="192">
        <f>'Раздел 11'!D10</f>
        <v>6</v>
      </c>
      <c s="192">
        <f>'Раздел 11'!E10</f>
        <v>0</v>
      </c>
      <c s="192">
        <f>'Раздел 11'!F10</f>
        <v>0</v>
      </c>
      <c s="192">
        <f>'Раздел 11'!G10</f>
        <v>1</v>
      </c>
      <c s="192">
        <f>'Раздел 11'!H10</f>
        <v>1</v>
      </c>
      <c s="192">
        <f>'Раздел 11'!I10</f>
        <v>0</v>
      </c>
      <c s="192">
        <f>'Раздел 11'!J10</f>
        <v>4</v>
      </c>
      <c s="192">
        <f>'Раздел 11'!K10</f>
        <v>6</v>
      </c>
      <c s="192">
        <f>'Раздел 11'!L10</f>
        <v>0</v>
      </c>
      <c s="192">
        <f>'Раздел 11'!M10</f>
        <v>1</v>
      </c>
      <c s="192">
        <f>'Раздел 11'!N10</f>
        <v>1</v>
      </c>
      <c s="192">
        <f>'Раздел 11'!O10</f>
        <v>0</v>
      </c>
      <c s="192">
        <f>'Раздел 11'!P10</f>
        <v>0</v>
      </c>
      <c s="192">
        <f>'Раздел 11'!Q10</f>
        <v>4</v>
      </c>
      <c s="13"/>
    </row>
    <row r="11" spans="1:17" ht="26.25">
      <c r="A11" s="187" t="s">
        <v>766</v>
      </c>
      <c s="185">
        <v>1107</v>
      </c>
      <c s="192">
        <f>'Раздел 11'!D11</f>
        <v>6</v>
      </c>
      <c s="192">
        <f>'Раздел 11'!E11</f>
        <v>0</v>
      </c>
      <c s="192">
        <f>'Раздел 11'!F11</f>
        <v>0</v>
      </c>
      <c s="192">
        <f>'Раздел 11'!G11</f>
        <v>1</v>
      </c>
      <c s="192">
        <f>'Раздел 11'!H11</f>
        <v>1</v>
      </c>
      <c s="192">
        <f>'Раздел 11'!I11</f>
        <v>0</v>
      </c>
      <c s="192">
        <f>'Раздел 11'!J11</f>
        <v>4</v>
      </c>
      <c s="192">
        <f>'Раздел 11'!K11</f>
        <v>6</v>
      </c>
      <c s="192">
        <f>'Раздел 11'!L11</f>
        <v>0</v>
      </c>
      <c s="192">
        <f>'Раздел 11'!M11</f>
        <v>1</v>
      </c>
      <c s="192">
        <f>'Раздел 11'!N11</f>
        <v>1</v>
      </c>
      <c s="192">
        <f>'Раздел 11'!O11</f>
        <v>0</v>
      </c>
      <c s="192">
        <f>'Раздел 11'!P11</f>
        <v>0</v>
      </c>
      <c s="192">
        <f>'Раздел 11'!Q11</f>
        <v>4</v>
      </c>
      <c s="13"/>
    </row>
    <row r="12" spans="1:17" ht="15">
      <c r="A12" s="187" t="s">
        <v>44</v>
      </c>
      <c s="185">
        <v>1108</v>
      </c>
      <c s="192">
        <f>'Раздел 11'!D12</f>
        <v>0</v>
      </c>
      <c s="192">
        <f>'Раздел 11'!E12</f>
        <v>0</v>
      </c>
      <c s="192">
        <f>'Раздел 11'!F12</f>
        <v>0</v>
      </c>
      <c s="192">
        <f>'Раздел 11'!G12</f>
        <v>0</v>
      </c>
      <c s="192">
        <f>'Раздел 11'!H12</f>
        <v>0</v>
      </c>
      <c s="192">
        <f>'Раздел 11'!I12</f>
        <v>0</v>
      </c>
      <c s="192">
        <f>'Раздел 11'!J12</f>
        <v>0</v>
      </c>
      <c s="192">
        <f>'Раздел 11'!K12</f>
        <v>0</v>
      </c>
      <c s="192">
        <f>'Раздел 11'!L12</f>
        <v>0</v>
      </c>
      <c s="192">
        <f>'Раздел 11'!M12</f>
        <v>0</v>
      </c>
      <c s="192">
        <f>'Раздел 11'!N12</f>
        <v>0</v>
      </c>
      <c s="192">
        <f>'Раздел 11'!O12</f>
        <v>0</v>
      </c>
      <c s="192">
        <f>'Раздел 11'!P12</f>
        <v>0</v>
      </c>
      <c s="192">
        <f>'Раздел 11'!Q12</f>
        <v>0</v>
      </c>
      <c s="13"/>
    </row>
    <row r="13" spans="1:17" ht="15">
      <c r="A13" s="187" t="s">
        <v>45</v>
      </c>
      <c s="185">
        <v>1109</v>
      </c>
      <c s="192">
        <f>'Раздел 11'!D13</f>
        <v>0</v>
      </c>
      <c s="192">
        <f>'Раздел 11'!E13</f>
        <v>0</v>
      </c>
      <c s="192">
        <f>'Раздел 11'!F13</f>
        <v>0</v>
      </c>
      <c s="192">
        <f>'Раздел 11'!G13</f>
        <v>0</v>
      </c>
      <c s="192">
        <f>'Раздел 11'!H13</f>
        <v>0</v>
      </c>
      <c s="192">
        <f>'Раздел 11'!I13</f>
        <v>0</v>
      </c>
      <c s="192">
        <f>'Раздел 11'!J13</f>
        <v>0</v>
      </c>
      <c s="192">
        <f>'Раздел 11'!K13</f>
        <v>0</v>
      </c>
      <c s="192">
        <f>'Раздел 11'!L13</f>
        <v>0</v>
      </c>
      <c s="192">
        <f>'Раздел 11'!M13</f>
        <v>0</v>
      </c>
      <c s="192">
        <f>'Раздел 11'!N13</f>
        <v>0</v>
      </c>
      <c s="192">
        <f>'Раздел 11'!O13</f>
        <v>0</v>
      </c>
      <c s="192">
        <f>'Раздел 11'!P13</f>
        <v>0</v>
      </c>
      <c s="192">
        <f>'Раздел 11'!Q13</f>
        <v>0</v>
      </c>
      <c s="13"/>
    </row>
    <row r="14" spans="1:17" ht="15">
      <c r="A14" s="187" t="s">
        <v>46</v>
      </c>
      <c s="185">
        <v>1110</v>
      </c>
      <c s="192">
        <f>'Раздел 11'!D14</f>
        <v>0</v>
      </c>
      <c s="192">
        <f>'Раздел 11'!E14</f>
        <v>0</v>
      </c>
      <c s="192">
        <f>'Раздел 11'!F14</f>
        <v>0</v>
      </c>
      <c s="192">
        <f>'Раздел 11'!G14</f>
        <v>0</v>
      </c>
      <c s="192">
        <f>'Раздел 11'!H14</f>
        <v>0</v>
      </c>
      <c s="192">
        <f>'Раздел 11'!I14</f>
        <v>0</v>
      </c>
      <c s="192">
        <f>'Раздел 11'!J14</f>
        <v>0</v>
      </c>
      <c s="192">
        <f>'Раздел 11'!K14</f>
        <v>0</v>
      </c>
      <c s="192">
        <f>'Раздел 11'!L14</f>
        <v>0</v>
      </c>
      <c s="192">
        <f>'Раздел 11'!M14</f>
        <v>0</v>
      </c>
      <c s="192">
        <f>'Раздел 11'!N14</f>
        <v>0</v>
      </c>
      <c s="192">
        <f>'Раздел 11'!O14</f>
        <v>0</v>
      </c>
      <c s="192">
        <f>'Раздел 11'!P14</f>
        <v>0</v>
      </c>
      <c s="192">
        <f>'Раздел 11'!Q14</f>
        <v>0</v>
      </c>
      <c s="13"/>
    </row>
    <row r="15" spans="1:17" ht="15">
      <c r="A15" s="187" t="s">
        <v>47</v>
      </c>
      <c s="185">
        <v>1111</v>
      </c>
      <c s="192">
        <f>'Раздел 11'!D15</f>
        <v>0</v>
      </c>
      <c s="192">
        <f>'Раздел 11'!E15</f>
        <v>0</v>
      </c>
      <c s="192">
        <f>'Раздел 11'!F15</f>
        <v>0</v>
      </c>
      <c s="192">
        <f>'Раздел 11'!G15</f>
        <v>0</v>
      </c>
      <c s="192">
        <f>'Раздел 11'!H15</f>
        <v>0</v>
      </c>
      <c s="192">
        <f>'Раздел 11'!I15</f>
        <v>0</v>
      </c>
      <c s="192">
        <f>'Раздел 11'!J15</f>
        <v>0</v>
      </c>
      <c s="192">
        <f>'Раздел 11'!K15</f>
        <v>0</v>
      </c>
      <c s="192">
        <f>'Раздел 11'!L15</f>
        <v>0</v>
      </c>
      <c s="192">
        <f>'Раздел 11'!M15</f>
        <v>0</v>
      </c>
      <c s="192">
        <f>'Раздел 11'!N15</f>
        <v>0</v>
      </c>
      <c s="192">
        <f>'Раздел 11'!O15</f>
        <v>0</v>
      </c>
      <c s="192">
        <f>'Раздел 11'!P15</f>
        <v>0</v>
      </c>
      <c s="192">
        <f>'Раздел 11'!Q15</f>
        <v>0</v>
      </c>
      <c s="13"/>
    </row>
    <row r="16" spans="1:17" ht="15">
      <c r="A16" s="187" t="s">
        <v>48</v>
      </c>
      <c s="185">
        <v>1112</v>
      </c>
      <c s="192">
        <f>'Раздел 11'!D16</f>
        <v>0</v>
      </c>
      <c s="192">
        <f>'Раздел 11'!E16</f>
        <v>0</v>
      </c>
      <c s="192">
        <f>'Раздел 11'!F16</f>
        <v>0</v>
      </c>
      <c s="192">
        <f>'Раздел 11'!G16</f>
        <v>0</v>
      </c>
      <c s="192">
        <f>'Раздел 11'!H16</f>
        <v>0</v>
      </c>
      <c s="192">
        <f>'Раздел 11'!I16</f>
        <v>0</v>
      </c>
      <c s="192">
        <f>'Раздел 11'!J16</f>
        <v>0</v>
      </c>
      <c s="192">
        <f>'Раздел 11'!K16</f>
        <v>0</v>
      </c>
      <c s="192">
        <f>'Раздел 11'!L16</f>
        <v>0</v>
      </c>
      <c s="192">
        <f>'Раздел 11'!M16</f>
        <v>0</v>
      </c>
      <c s="192">
        <f>'Раздел 11'!N16</f>
        <v>0</v>
      </c>
      <c s="192">
        <f>'Раздел 11'!O16</f>
        <v>0</v>
      </c>
      <c s="192">
        <f>'Раздел 11'!P16</f>
        <v>0</v>
      </c>
      <c s="192">
        <f>'Раздел 11'!Q16</f>
        <v>0</v>
      </c>
      <c s="13"/>
    </row>
    <row r="17" spans="1:17" ht="15">
      <c r="A17" s="187" t="s">
        <v>49</v>
      </c>
      <c s="185">
        <v>1113</v>
      </c>
      <c s="192">
        <f>'Раздел 11'!D17</f>
        <v>0</v>
      </c>
      <c s="192">
        <f>'Раздел 11'!E17</f>
        <v>0</v>
      </c>
      <c s="192">
        <f>'Раздел 11'!F17</f>
        <v>0</v>
      </c>
      <c s="192">
        <f>'Раздел 11'!G17</f>
        <v>0</v>
      </c>
      <c s="192">
        <f>'Раздел 11'!H17</f>
        <v>0</v>
      </c>
      <c s="192">
        <f>'Раздел 11'!I17</f>
        <v>0</v>
      </c>
      <c s="192">
        <f>'Раздел 11'!J17</f>
        <v>0</v>
      </c>
      <c s="192">
        <f>'Раздел 11'!K17</f>
        <v>0</v>
      </c>
      <c s="192">
        <f>'Раздел 11'!L17</f>
        <v>0</v>
      </c>
      <c s="192">
        <f>'Раздел 11'!M17</f>
        <v>0</v>
      </c>
      <c s="192">
        <f>'Раздел 11'!N17</f>
        <v>0</v>
      </c>
      <c s="192">
        <f>'Раздел 11'!O17</f>
        <v>0</v>
      </c>
      <c s="192">
        <f>'Раздел 11'!P17</f>
        <v>0</v>
      </c>
      <c s="192">
        <f>'Раздел 11'!Q17</f>
        <v>0</v>
      </c>
      <c s="13"/>
    </row>
    <row r="18" spans="1:17" ht="15">
      <c r="A18" s="187" t="s">
        <v>50</v>
      </c>
      <c s="185">
        <v>1114</v>
      </c>
      <c s="192">
        <f>'Раздел 11'!D18</f>
        <v>0</v>
      </c>
      <c s="192">
        <f>'Раздел 11'!E18</f>
        <v>0</v>
      </c>
      <c s="192">
        <f>'Раздел 11'!F18</f>
        <v>0</v>
      </c>
      <c s="192">
        <f>'Раздел 11'!G18</f>
        <v>0</v>
      </c>
      <c s="192">
        <f>'Раздел 11'!H18</f>
        <v>0</v>
      </c>
      <c s="192">
        <f>'Раздел 11'!I18</f>
        <v>0</v>
      </c>
      <c s="192">
        <f>'Раздел 11'!J18</f>
        <v>0</v>
      </c>
      <c s="192">
        <f>'Раздел 11'!K18</f>
        <v>0</v>
      </c>
      <c s="192">
        <f>'Раздел 11'!L18</f>
        <v>0</v>
      </c>
      <c s="192">
        <f>'Раздел 11'!M18</f>
        <v>0</v>
      </c>
      <c s="192">
        <f>'Раздел 11'!N18</f>
        <v>0</v>
      </c>
      <c s="192">
        <f>'Раздел 11'!O18</f>
        <v>0</v>
      </c>
      <c s="192">
        <f>'Раздел 11'!P18</f>
        <v>0</v>
      </c>
      <c s="192">
        <f>'Раздел 11'!Q18</f>
        <v>0</v>
      </c>
      <c s="13"/>
    </row>
    <row r="19" spans="1:17" ht="15">
      <c r="A19" s="187" t="s">
        <v>51</v>
      </c>
      <c s="185">
        <v>1115</v>
      </c>
      <c s="192">
        <f>'Раздел 11'!D19</f>
        <v>0</v>
      </c>
      <c s="192">
        <f>'Раздел 11'!E19</f>
        <v>0</v>
      </c>
      <c s="192">
        <f>'Раздел 11'!F19</f>
        <v>0</v>
      </c>
      <c s="192">
        <f>'Раздел 11'!G19</f>
        <v>0</v>
      </c>
      <c s="192">
        <f>'Раздел 11'!H19</f>
        <v>0</v>
      </c>
      <c s="192">
        <f>'Раздел 11'!I19</f>
        <v>0</v>
      </c>
      <c s="192">
        <f>'Раздел 11'!J19</f>
        <v>0</v>
      </c>
      <c s="192">
        <f>'Раздел 11'!K19</f>
        <v>0</v>
      </c>
      <c s="192">
        <f>'Раздел 11'!L19</f>
        <v>0</v>
      </c>
      <c s="192">
        <f>'Раздел 11'!M19</f>
        <v>0</v>
      </c>
      <c s="192">
        <f>'Раздел 11'!N19</f>
        <v>0</v>
      </c>
      <c s="192">
        <f>'Раздел 11'!O19</f>
        <v>0</v>
      </c>
      <c s="192">
        <f>'Раздел 11'!P19</f>
        <v>0</v>
      </c>
      <c s="192">
        <f>'Раздел 11'!Q19</f>
        <v>0</v>
      </c>
      <c s="13"/>
    </row>
    <row r="20" spans="1:17" ht="15">
      <c r="A20" s="187" t="s">
        <v>906</v>
      </c>
      <c s="185">
        <v>1116</v>
      </c>
      <c s="192">
        <f>'Раздел 11'!D20</f>
        <v>0</v>
      </c>
      <c s="192">
        <f>'Раздел 11'!E20</f>
        <v>0</v>
      </c>
      <c s="192">
        <f>'Раздел 11'!F20</f>
        <v>0</v>
      </c>
      <c s="192">
        <f>'Раздел 11'!G20</f>
        <v>0</v>
      </c>
      <c s="192">
        <f>'Раздел 11'!H20</f>
        <v>0</v>
      </c>
      <c s="192">
        <f>'Раздел 11'!I20</f>
        <v>0</v>
      </c>
      <c s="192">
        <f>'Раздел 11'!J20</f>
        <v>0</v>
      </c>
      <c s="192">
        <f>'Раздел 11'!K20</f>
        <v>0</v>
      </c>
      <c s="192">
        <f>'Раздел 11'!L20</f>
        <v>0</v>
      </c>
      <c s="192">
        <f>'Раздел 11'!M20</f>
        <v>0</v>
      </c>
      <c s="192">
        <f>'Раздел 11'!N20</f>
        <v>0</v>
      </c>
      <c s="192">
        <f>'Раздел 11'!O20</f>
        <v>0</v>
      </c>
      <c s="192">
        <f>'Раздел 11'!P20</f>
        <v>0</v>
      </c>
      <c s="192">
        <f>'Раздел 11'!Q20</f>
        <v>0</v>
      </c>
      <c s="13"/>
    </row>
    <row r="21" spans="1:17" ht="15">
      <c r="A21" s="187" t="s">
        <v>52</v>
      </c>
      <c s="185">
        <v>1117</v>
      </c>
      <c s="192">
        <f>'Раздел 11'!D21</f>
        <v>0</v>
      </c>
      <c s="192">
        <f>'Раздел 11'!E21</f>
        <v>0</v>
      </c>
      <c s="192">
        <f>'Раздел 11'!F21</f>
        <v>0</v>
      </c>
      <c s="192">
        <f>'Раздел 11'!G21</f>
        <v>0</v>
      </c>
      <c s="192">
        <f>'Раздел 11'!H21</f>
        <v>0</v>
      </c>
      <c s="192">
        <f>'Раздел 11'!I21</f>
        <v>0</v>
      </c>
      <c s="192">
        <f>'Раздел 11'!J21</f>
        <v>0</v>
      </c>
      <c s="192">
        <f>'Раздел 11'!K21</f>
        <v>0</v>
      </c>
      <c s="192">
        <f>'Раздел 11'!L21</f>
        <v>0</v>
      </c>
      <c s="192">
        <f>'Раздел 11'!M21</f>
        <v>0</v>
      </c>
      <c s="192">
        <f>'Раздел 11'!N21</f>
        <v>0</v>
      </c>
      <c s="192">
        <f>'Раздел 11'!O21</f>
        <v>0</v>
      </c>
      <c s="192">
        <f>'Раздел 11'!P21</f>
        <v>0</v>
      </c>
      <c s="192">
        <f>'Раздел 11'!Q21</f>
        <v>0</v>
      </c>
      <c s="13"/>
    </row>
    <row r="22" spans="1:17" ht="15">
      <c r="A22" s="187" t="s">
        <v>53</v>
      </c>
      <c s="185">
        <v>1118</v>
      </c>
      <c s="192">
        <f>'Раздел 11'!D22</f>
        <v>0</v>
      </c>
      <c s="192">
        <f>'Раздел 11'!E22</f>
        <v>0</v>
      </c>
      <c s="192">
        <f>'Раздел 11'!F22</f>
        <v>0</v>
      </c>
      <c s="192">
        <f>'Раздел 11'!G22</f>
        <v>0</v>
      </c>
      <c s="192">
        <f>'Раздел 11'!H22</f>
        <v>0</v>
      </c>
      <c s="192">
        <f>'Раздел 11'!I22</f>
        <v>0</v>
      </c>
      <c s="192">
        <f>'Раздел 11'!J22</f>
        <v>0</v>
      </c>
      <c s="192">
        <f>'Раздел 11'!K22</f>
        <v>0</v>
      </c>
      <c s="192">
        <f>'Раздел 11'!L22</f>
        <v>0</v>
      </c>
      <c s="192">
        <f>'Раздел 11'!M22</f>
        <v>0</v>
      </c>
      <c s="192">
        <f>'Раздел 11'!N22</f>
        <v>0</v>
      </c>
      <c s="192">
        <f>'Раздел 11'!O22</f>
        <v>0</v>
      </c>
      <c s="192">
        <f>'Раздел 11'!P22</f>
        <v>0</v>
      </c>
      <c s="192">
        <f>'Раздел 11'!Q22</f>
        <v>0</v>
      </c>
      <c s="13"/>
    </row>
    <row r="23" spans="1:17" ht="15.75" customHeight="1">
      <c r="A23" s="186" t="s">
        <v>2369</v>
      </c>
      <c s="185">
        <v>1119</v>
      </c>
      <c s="192">
        <f>'Раздел 11'!D23</f>
        <v>5</v>
      </c>
      <c s="192">
        <f>'Раздел 11'!E23</f>
        <v>0</v>
      </c>
      <c s="192">
        <f>'Раздел 11'!F23</f>
        <v>0</v>
      </c>
      <c s="192">
        <f>'Раздел 11'!G23</f>
        <v>0</v>
      </c>
      <c s="192">
        <f>'Раздел 11'!H23</f>
        <v>0</v>
      </c>
      <c s="192">
        <f>'Раздел 11'!I23</f>
        <v>2</v>
      </c>
      <c s="192">
        <f>'Раздел 11'!J23</f>
        <v>3</v>
      </c>
      <c s="192">
        <f>'Раздел 11'!K23</f>
        <v>1</v>
      </c>
      <c s="192">
        <f>'Раздел 11'!L23</f>
        <v>0</v>
      </c>
      <c s="192">
        <f>'Раздел 11'!M23</f>
        <v>0</v>
      </c>
      <c s="192">
        <f>'Раздел 11'!N23</f>
        <v>1</v>
      </c>
      <c s="192">
        <f>'Раздел 11'!O23</f>
        <v>0</v>
      </c>
      <c s="192">
        <f>'Раздел 11'!P23</f>
        <v>0</v>
      </c>
      <c s="192">
        <f>'Раздел 11'!Q23</f>
        <v>0</v>
      </c>
      <c s="13"/>
    </row>
    <row r="24" spans="1:17" ht="26.25">
      <c r="A24" s="187" t="s">
        <v>909</v>
      </c>
      <c s="185">
        <v>1120</v>
      </c>
      <c s="192">
        <f>'Раздел 11'!D24</f>
        <v>5</v>
      </c>
      <c s="192">
        <f>'Раздел 11'!E24</f>
        <v>0</v>
      </c>
      <c s="192">
        <f>'Раздел 11'!F24</f>
        <v>0</v>
      </c>
      <c s="192">
        <f>'Раздел 11'!G24</f>
        <v>0</v>
      </c>
      <c s="192">
        <f>'Раздел 11'!H24</f>
        <v>0</v>
      </c>
      <c s="192">
        <f>'Раздел 11'!I24</f>
        <v>2</v>
      </c>
      <c s="192">
        <f>'Раздел 11'!J24</f>
        <v>3</v>
      </c>
      <c s="192">
        <f>'Раздел 11'!K24</f>
        <v>1</v>
      </c>
      <c s="192">
        <f>'Раздел 11'!L24</f>
        <v>0</v>
      </c>
      <c s="192">
        <f>'Раздел 11'!M24</f>
        <v>0</v>
      </c>
      <c s="192">
        <f>'Раздел 11'!N24</f>
        <v>1</v>
      </c>
      <c s="192">
        <f>'Раздел 11'!O24</f>
        <v>0</v>
      </c>
      <c s="192">
        <f>'Раздел 11'!P24</f>
        <v>0</v>
      </c>
      <c s="192">
        <f>'Раздел 11'!Q24</f>
        <v>0</v>
      </c>
      <c s="13"/>
    </row>
    <row r="25" spans="1:17" ht="15">
      <c r="A25" s="187" t="s">
        <v>767</v>
      </c>
      <c s="185">
        <v>1121</v>
      </c>
      <c s="192">
        <f>'Раздел 11'!D25</f>
        <v>0</v>
      </c>
      <c s="192">
        <f>'Раздел 11'!E25</f>
        <v>0</v>
      </c>
      <c s="192">
        <f>'Раздел 11'!F25</f>
        <v>0</v>
      </c>
      <c s="192">
        <f>'Раздел 11'!G25</f>
        <v>0</v>
      </c>
      <c s="192">
        <f>'Раздел 11'!H25</f>
        <v>0</v>
      </c>
      <c s="192">
        <f>'Раздел 11'!I25</f>
        <v>0</v>
      </c>
      <c s="192">
        <f>'Раздел 11'!J25</f>
        <v>0</v>
      </c>
      <c s="192">
        <f>'Раздел 11'!K25</f>
        <v>0</v>
      </c>
      <c s="192">
        <f>'Раздел 11'!L25</f>
        <v>0</v>
      </c>
      <c s="192">
        <f>'Раздел 11'!M25</f>
        <v>0</v>
      </c>
      <c s="192">
        <f>'Раздел 11'!N25</f>
        <v>0</v>
      </c>
      <c s="192">
        <f>'Раздел 11'!O25</f>
        <v>0</v>
      </c>
      <c s="192">
        <f>'Раздел 11'!P25</f>
        <v>0</v>
      </c>
      <c s="192">
        <f>'Раздел 11'!Q25</f>
        <v>0</v>
      </c>
      <c s="13"/>
    </row>
    <row r="26" spans="1:17" ht="15">
      <c r="A26" s="186" t="s">
        <v>915</v>
      </c>
      <c s="185">
        <v>1122</v>
      </c>
      <c s="192">
        <f>'Раздел 11'!D26</f>
        <v>4</v>
      </c>
      <c s="192">
        <f>'Раздел 11'!E26</f>
        <v>0</v>
      </c>
      <c s="192">
        <f>'Раздел 11'!F26</f>
        <v>0</v>
      </c>
      <c s="192">
        <f>'Раздел 11'!G26</f>
        <v>1</v>
      </c>
      <c s="192">
        <f>'Раздел 11'!H26</f>
        <v>2</v>
      </c>
      <c s="192">
        <f>'Раздел 11'!I26</f>
        <v>0</v>
      </c>
      <c s="192">
        <f>'Раздел 11'!J26</f>
        <v>1</v>
      </c>
      <c s="192">
        <f>'Раздел 11'!K26</f>
        <v>0</v>
      </c>
      <c s="192">
        <f>'Раздел 11'!L26</f>
        <v>0</v>
      </c>
      <c s="192">
        <f>'Раздел 11'!M26</f>
        <v>0</v>
      </c>
      <c s="192">
        <f>'Раздел 11'!N26</f>
        <v>0</v>
      </c>
      <c s="192">
        <f>'Раздел 11'!O26</f>
        <v>0</v>
      </c>
      <c s="192">
        <f>'Раздел 11'!P26</f>
        <v>0</v>
      </c>
      <c s="192">
        <f>'Раздел 11'!Q26</f>
        <v>0</v>
      </c>
      <c s="13"/>
    </row>
    <row r="29" spans="1:1" ht="15.75">
      <c r="A29" s="95"/>
    </row>
  </sheetData>
  <sheetProtection password="CF7A" sheet="1" objects="1" scenarios="1" formatColumns="0" formatRows="0" autoFilter="0"/>
  <mergeCells count="7">
    <mergeCell ref="A1:P1"/>
    <mergeCell ref="A2:A3"/>
    <mergeCell ref="B2:B3"/>
    <mergeCell ref="C2:C3"/>
    <mergeCell ref="D2:I2"/>
    <mergeCell ref="J2:J3"/>
    <mergeCell ref="K2:P2"/>
  </mergeCells>
  <conditionalFormatting sqref="A29">
    <cfRule type="expression" priority="886" dxfId="113" stopIfTrue="1">
      <formula>$C$26&lt;&gt;'ПЕЧАТЬ стр.10'!#REF!</formula>
    </cfRule>
  </conditionalFormatting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scale="91" r:id="rId1"/>
  <headerFooter alignWithMargins="0"/>
  <ignoredErrors>
    <ignoredError sqref="C4:P4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43">
    <tabColor rgb="FFFFFF00"/>
    <pageSetUpPr fitToPage="1"/>
  </sheetPr>
  <dimension ref="A1:E25"/>
  <sheetViews>
    <sheetView view="pageBreakPreview" zoomScale="115" zoomScaleNormal="100" zoomScaleSheetLayoutView="115" workbookViewId="0" topLeftCell="A1">
      <selection pane="topLeft" activeCell="C5" sqref="C5"/>
    </sheetView>
  </sheetViews>
  <sheetFormatPr defaultRowHeight="12.75"/>
  <cols>
    <col min="1" max="1" width="66.8571428571429" customWidth="1"/>
    <col min="2" max="2" width="7.14285714285714" customWidth="1"/>
    <col min="3" max="4" width="11.4285714285714" customWidth="1"/>
    <col min="5" max="5" width="12.7142857142857" customWidth="1"/>
    <col min="7" max="7" width="12.1428571428571" customWidth="1"/>
  </cols>
  <sheetData>
    <row r="1" spans="1:5" ht="46.5" customHeight="1">
      <c r="A1" s="484" t="s">
        <v>2863</v>
      </c>
      <c s="492"/>
      <c s="492"/>
      <c s="492"/>
      <c s="3"/>
    </row>
    <row r="2" spans="1:5" ht="15" customHeight="1">
      <c r="A2" s="486" t="s">
        <v>106</v>
      </c>
      <c s="486" t="s">
        <v>17</v>
      </c>
      <c s="486" t="s">
        <v>39</v>
      </c>
      <c s="486" t="s">
        <v>43</v>
      </c>
      <c s="13"/>
    </row>
    <row r="3" spans="1:5" ht="15">
      <c r="A3" s="487"/>
      <c s="487"/>
      <c s="487"/>
      <c s="487"/>
      <c s="13"/>
    </row>
    <row r="4" spans="1:5" ht="15">
      <c r="A4" s="185" t="s">
        <v>2876</v>
      </c>
      <c s="185" t="s">
        <v>2877</v>
      </c>
      <c s="185" t="s">
        <v>12</v>
      </c>
      <c s="185">
        <v>4</v>
      </c>
      <c s="13"/>
    </row>
    <row r="5" spans="1:5" ht="15">
      <c r="A5" s="191" t="s">
        <v>920</v>
      </c>
      <c s="185">
        <v>1201</v>
      </c>
      <c s="212">
        <f>'Раздел 12'!D5</f>
        <v>0</v>
      </c>
      <c s="212">
        <f>'Раздел 12'!E5</f>
        <v>0</v>
      </c>
      <c s="13"/>
    </row>
    <row r="6" spans="1:5" ht="26.25">
      <c r="A6" s="186" t="s">
        <v>2367</v>
      </c>
      <c s="185">
        <v>1202</v>
      </c>
      <c s="212">
        <f>'Раздел 12'!D6</f>
        <v>0</v>
      </c>
      <c s="212">
        <f>'Раздел 12'!E6</f>
        <v>0</v>
      </c>
      <c s="13"/>
    </row>
    <row r="7" spans="1:5" ht="15">
      <c r="A7" s="186" t="s">
        <v>2372</v>
      </c>
      <c s="185">
        <v>1203</v>
      </c>
      <c s="212">
        <f>'Раздел 12'!D7</f>
        <v>0</v>
      </c>
      <c s="212">
        <f>'Раздел 12'!E7</f>
        <v>0</v>
      </c>
      <c s="13"/>
    </row>
    <row r="8" spans="1:5" ht="26.25">
      <c r="A8" s="187" t="s">
        <v>766</v>
      </c>
      <c s="185">
        <v>1204</v>
      </c>
      <c s="212">
        <f>'Раздел 12'!D8</f>
        <v>0</v>
      </c>
      <c s="212">
        <f>'Раздел 12'!E8</f>
        <v>0</v>
      </c>
      <c s="13"/>
    </row>
    <row r="9" spans="1:5" ht="15">
      <c r="A9" s="187" t="s">
        <v>44</v>
      </c>
      <c s="185">
        <v>1205</v>
      </c>
      <c s="212">
        <f>'Раздел 12'!D9</f>
        <v>0</v>
      </c>
      <c s="212">
        <f>'Раздел 12'!E9</f>
        <v>0</v>
      </c>
      <c s="13"/>
    </row>
    <row r="10" spans="1:5" ht="15">
      <c r="A10" s="187" t="s">
        <v>45</v>
      </c>
      <c s="185">
        <v>1206</v>
      </c>
      <c s="212">
        <f>'Раздел 12'!D10</f>
        <v>0</v>
      </c>
      <c s="212">
        <f>'Раздел 12'!E10</f>
        <v>0</v>
      </c>
      <c s="13"/>
    </row>
    <row r="11" spans="1:5" ht="15">
      <c r="A11" s="187" t="s">
        <v>46</v>
      </c>
      <c s="185">
        <v>1207</v>
      </c>
      <c s="212">
        <f>'Раздел 12'!D11</f>
        <v>0</v>
      </c>
      <c s="212">
        <f>'Раздел 12'!E11</f>
        <v>0</v>
      </c>
      <c s="13"/>
    </row>
    <row r="12" spans="1:5" ht="15">
      <c r="A12" s="187" t="s">
        <v>47</v>
      </c>
      <c s="185">
        <v>1208</v>
      </c>
      <c s="212">
        <f>'Раздел 12'!D12</f>
        <v>0</v>
      </c>
      <c s="212">
        <f>'Раздел 12'!E12</f>
        <v>0</v>
      </c>
      <c s="13"/>
    </row>
    <row r="13" spans="1:5" ht="15">
      <c r="A13" s="187" t="s">
        <v>48</v>
      </c>
      <c s="185">
        <v>1209</v>
      </c>
      <c s="212">
        <f>'Раздел 12'!D13</f>
        <v>0</v>
      </c>
      <c s="212">
        <f>'Раздел 12'!E13</f>
        <v>0</v>
      </c>
      <c s="13"/>
    </row>
    <row r="14" spans="1:5" ht="15">
      <c r="A14" s="187" t="s">
        <v>49</v>
      </c>
      <c s="185">
        <v>1210</v>
      </c>
      <c s="212">
        <f>'Раздел 12'!D14</f>
        <v>0</v>
      </c>
      <c s="212">
        <f>'Раздел 12'!E14</f>
        <v>0</v>
      </c>
      <c s="13"/>
    </row>
    <row r="15" spans="1:5" ht="15">
      <c r="A15" s="187" t="s">
        <v>50</v>
      </c>
      <c s="185">
        <v>1211</v>
      </c>
      <c s="212">
        <f>'Раздел 12'!D15</f>
        <v>0</v>
      </c>
      <c s="212">
        <f>'Раздел 12'!E15</f>
        <v>0</v>
      </c>
      <c s="13"/>
    </row>
    <row r="16" spans="1:5" ht="15">
      <c r="A16" s="187" t="s">
        <v>51</v>
      </c>
      <c s="185">
        <v>1212</v>
      </c>
      <c s="212">
        <f>'Раздел 12'!D16</f>
        <v>0</v>
      </c>
      <c s="212">
        <f>'Раздел 12'!E16</f>
        <v>0</v>
      </c>
      <c s="13"/>
    </row>
    <row r="17" spans="1:5" ht="15">
      <c r="A17" s="187" t="s">
        <v>906</v>
      </c>
      <c s="185">
        <v>1213</v>
      </c>
      <c s="212">
        <f>'Раздел 12'!D17</f>
        <v>0</v>
      </c>
      <c s="212">
        <f>'Раздел 12'!E17</f>
        <v>0</v>
      </c>
      <c s="13"/>
    </row>
    <row r="18" spans="1:5" ht="15">
      <c r="A18" s="187" t="s">
        <v>52</v>
      </c>
      <c s="185">
        <v>1214</v>
      </c>
      <c s="212">
        <f>'Раздел 12'!D18</f>
        <v>0</v>
      </c>
      <c s="212">
        <f>'Раздел 12'!E18</f>
        <v>0</v>
      </c>
      <c s="13"/>
    </row>
    <row r="19" spans="1:5" ht="15">
      <c r="A19" s="187" t="s">
        <v>53</v>
      </c>
      <c s="185">
        <v>1215</v>
      </c>
      <c s="212">
        <f>'Раздел 12'!D19</f>
        <v>0</v>
      </c>
      <c s="212">
        <f>'Раздел 12'!E19</f>
        <v>0</v>
      </c>
      <c s="13"/>
    </row>
    <row r="20" spans="1:5" ht="17.25" customHeight="1">
      <c r="A20" s="186" t="s">
        <v>2369</v>
      </c>
      <c s="185">
        <v>1216</v>
      </c>
      <c s="212">
        <f>'Раздел 12'!D20</f>
        <v>0</v>
      </c>
      <c s="212">
        <f>'Раздел 12'!E20</f>
        <v>0</v>
      </c>
      <c s="13"/>
    </row>
    <row r="21" spans="1:5" ht="26.25">
      <c r="A21" s="187" t="s">
        <v>909</v>
      </c>
      <c s="185">
        <v>1217</v>
      </c>
      <c s="212">
        <f>'Раздел 12'!D21</f>
        <v>0</v>
      </c>
      <c s="212">
        <f>'Раздел 12'!E21</f>
        <v>0</v>
      </c>
      <c s="13"/>
    </row>
    <row r="22" spans="1:5" ht="15">
      <c r="A22" s="187" t="s">
        <v>767</v>
      </c>
      <c s="185">
        <v>1218</v>
      </c>
      <c s="212">
        <f>'Раздел 12'!D22</f>
        <v>0</v>
      </c>
      <c s="212">
        <f>'Раздел 12'!E22</f>
        <v>0</v>
      </c>
      <c s="13"/>
    </row>
    <row r="23" spans="1:5" ht="15">
      <c r="A23" s="186" t="s">
        <v>915</v>
      </c>
      <c s="185">
        <v>1219</v>
      </c>
      <c s="212">
        <f>'Раздел 12'!D23</f>
        <v>0</v>
      </c>
      <c s="212">
        <f>'Раздел 12'!E23</f>
        <v>0</v>
      </c>
      <c s="13"/>
    </row>
    <row r="24" spans="1:5" ht="15">
      <c r="A24" s="191" t="s">
        <v>921</v>
      </c>
      <c s="185">
        <v>1220</v>
      </c>
      <c s="212">
        <f>'Раздел 12'!D24</f>
        <v>0</v>
      </c>
      <c s="212">
        <f>'Раздел 12'!E24</f>
        <v>0</v>
      </c>
      <c s="13"/>
    </row>
    <row r="25" spans="1:5" ht="15">
      <c r="A25" s="191" t="s">
        <v>922</v>
      </c>
      <c s="185">
        <v>1221</v>
      </c>
      <c s="212">
        <f>'Раздел 12'!D25</f>
        <v>0</v>
      </c>
      <c s="212">
        <f>'Раздел 12'!E25</f>
        <v>0</v>
      </c>
      <c s="13"/>
    </row>
  </sheetData>
  <sheetProtection password="CF7A" sheet="1" objects="1" scenarios="1" formatColumns="0" formatRows="0" autoFilter="0"/>
  <mergeCells count="5">
    <mergeCell ref="A1:D1"/>
    <mergeCell ref="A2:A3"/>
    <mergeCell ref="B2:B3"/>
    <mergeCell ref="C2:C3"/>
    <mergeCell ref="D2:D3"/>
  </mergeCells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r:id="rId1"/>
  <headerFooter alignWithMargins="0"/>
  <ignoredErrors>
    <ignoredError sqref="C4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47">
    <tabColor rgb="FFFFFF00"/>
  </sheetPr>
  <dimension ref="A1:X12"/>
  <sheetViews>
    <sheetView view="pageBreakPreview" zoomScale="70" zoomScaleNormal="100" zoomScaleSheetLayoutView="70" workbookViewId="0" topLeftCell="A1">
      <selection pane="topLeft" activeCell="C5" sqref="C5"/>
    </sheetView>
  </sheetViews>
  <sheetFormatPr defaultRowHeight="12.75"/>
  <cols>
    <col min="1" max="1" width="25.1428571428571" style="146" customWidth="1"/>
    <col min="2" max="2" width="6.85714285714286" style="146" customWidth="1"/>
    <col min="3" max="3" width="7.71428571428571" style="146" customWidth="1"/>
    <col min="4" max="4" width="10.1428571428571" style="146" customWidth="1"/>
    <col min="5" max="5" width="11" style="146" customWidth="1"/>
    <col min="6" max="6" width="11.4285714285714" style="146" customWidth="1"/>
    <col min="7" max="7" width="11.7142857142857" style="146" customWidth="1"/>
    <col min="8" max="8" width="9.57142857142857" style="146" customWidth="1"/>
    <col min="9" max="9" width="11.2857142857143" style="146" customWidth="1"/>
    <col min="10" max="10" width="7.14285714285714" style="146" customWidth="1"/>
    <col min="11" max="11" width="11.7142857142857" style="146" customWidth="1"/>
    <col min="12" max="12" width="11" style="146" customWidth="1"/>
    <col min="13" max="13" width="9.42857142857143" style="146" customWidth="1"/>
    <col min="14" max="14" width="11.2857142857143" style="146" customWidth="1"/>
    <col min="15" max="15" width="11.8571428571429" style="146" customWidth="1"/>
    <col min="16" max="17" width="9.14285714285714" style="146"/>
    <col min="18" max="18" width="11.1428571428571" style="146" customWidth="1"/>
    <col min="19" max="19" width="8.57142857142857" style="146" customWidth="1"/>
    <col min="20" max="21" width="10" style="146" customWidth="1"/>
    <col min="22" max="23" width="9.85714285714286" style="146" customWidth="1"/>
    <col min="24" max="24" width="11.4285714285714" style="146" customWidth="1"/>
    <col min="25" max="16384" width="9.14285714285714" style="146"/>
  </cols>
  <sheetData>
    <row r="1" spans="1:24" ht="90.75" customHeight="1">
      <c r="A1" s="498" t="s">
        <v>2868</v>
      </c>
      <c s="498"/>
      <c s="498"/>
      <c s="498"/>
      <c s="498"/>
      <c s="498"/>
      <c s="498"/>
      <c s="498"/>
      <c s="498"/>
      <c s="498"/>
      <c s="498"/>
      <c s="498"/>
      <c s="498"/>
      <c s="498"/>
      <c s="498"/>
      <c s="498"/>
      <c s="498"/>
      <c s="498"/>
      <c s="498"/>
      <c s="498"/>
      <c s="498"/>
      <c s="498"/>
      <c s="498"/>
      <c s="498"/>
    </row>
    <row r="2" spans="1:24" ht="12.75" customHeight="1">
      <c r="A2" s="499" t="s">
        <v>109</v>
      </c>
      <c s="500" t="s">
        <v>96</v>
      </c>
      <c s="497" t="s">
        <v>39</v>
      </c>
      <c s="497" t="s">
        <v>972</v>
      </c>
      <c s="497" t="s">
        <v>973</v>
      </c>
      <c s="497" t="s">
        <v>974</v>
      </c>
      <c s="497" t="s">
        <v>975</v>
      </c>
      <c s="497" t="s">
        <v>976</v>
      </c>
      <c s="497" t="s">
        <v>977</v>
      </c>
      <c s="497" t="s">
        <v>978</v>
      </c>
      <c s="497" t="s">
        <v>979</v>
      </c>
      <c s="497" t="s">
        <v>980</v>
      </c>
      <c s="497" t="s">
        <v>981</v>
      </c>
      <c s="497" t="s">
        <v>982</v>
      </c>
      <c s="497" t="s">
        <v>983</v>
      </c>
      <c s="508" t="s">
        <v>2869</v>
      </c>
      <c s="509"/>
      <c s="509"/>
      <c s="509"/>
      <c s="509"/>
      <c s="509"/>
      <c s="509"/>
      <c s="509"/>
      <c s="497" t="s">
        <v>2867</v>
      </c>
    </row>
    <row r="3" spans="1:24" ht="96" customHeight="1">
      <c r="A3" s="499"/>
      <c s="500"/>
      <c s="497"/>
      <c s="497"/>
      <c s="497"/>
      <c s="497"/>
      <c s="497"/>
      <c s="497"/>
      <c s="497"/>
      <c s="497"/>
      <c s="497"/>
      <c s="497"/>
      <c s="497"/>
      <c s="497"/>
      <c s="497"/>
      <c s="206" t="s">
        <v>984</v>
      </c>
      <c s="206" t="s">
        <v>985</v>
      </c>
      <c s="206" t="s">
        <v>986</v>
      </c>
      <c s="206" t="s">
        <v>987</v>
      </c>
      <c s="206" t="s">
        <v>988</v>
      </c>
      <c s="206" t="s">
        <v>989</v>
      </c>
      <c s="206" t="s">
        <v>990</v>
      </c>
      <c s="206" t="s">
        <v>991</v>
      </c>
      <c s="497"/>
    </row>
    <row r="4" spans="1:24" ht="12.75">
      <c r="A4" s="207" t="s">
        <v>2876</v>
      </c>
      <c s="207" t="s">
        <v>2877</v>
      </c>
      <c s="207">
        <v>3</v>
      </c>
      <c s="207">
        <v>4</v>
      </c>
      <c s="207">
        <v>5</v>
      </c>
      <c s="207">
        <v>6</v>
      </c>
      <c s="207">
        <v>7</v>
      </c>
      <c s="207">
        <v>8</v>
      </c>
      <c s="207">
        <v>9</v>
      </c>
      <c s="207">
        <v>10</v>
      </c>
      <c s="207">
        <v>11</v>
      </c>
      <c s="207">
        <v>12</v>
      </c>
      <c s="207">
        <v>13</v>
      </c>
      <c s="207">
        <v>14</v>
      </c>
      <c s="207">
        <v>15</v>
      </c>
      <c s="207">
        <v>16</v>
      </c>
      <c s="207">
        <v>17</v>
      </c>
      <c s="207">
        <v>18</v>
      </c>
      <c s="207">
        <v>19</v>
      </c>
      <c s="207">
        <v>20</v>
      </c>
      <c s="207">
        <v>21</v>
      </c>
      <c s="207">
        <v>22</v>
      </c>
      <c s="266">
        <v>23</v>
      </c>
      <c s="207">
        <v>24</v>
      </c>
    </row>
    <row r="5" spans="1:24" ht="21" customHeight="1">
      <c r="A5" s="248" t="s">
        <v>992</v>
      </c>
      <c s="208">
        <v>1401</v>
      </c>
      <c s="295">
        <f>'Раздел 13'!D5</f>
        <v>1</v>
      </c>
      <c s="295">
        <f>'Раздел 13'!E5</f>
        <v>1</v>
      </c>
      <c s="295">
        <f>'Раздел 13'!F5</f>
        <v>1</v>
      </c>
      <c s="295">
        <f>'Раздел 13'!G5</f>
        <v>1</v>
      </c>
      <c s="295">
        <f>'Раздел 13'!H5</f>
        <v>1</v>
      </c>
      <c s="295">
        <f>'Раздел 13'!I5</f>
        <v>0</v>
      </c>
      <c s="295">
        <f>'Раздел 13'!J5</f>
        <v>0</v>
      </c>
      <c s="295">
        <f>'Раздел 13'!K5</f>
        <v>1</v>
      </c>
      <c s="295">
        <f>'Раздел 13'!L5</f>
        <v>1</v>
      </c>
      <c s="295">
        <f>'Раздел 13'!M5</f>
        <v>1</v>
      </c>
      <c s="295">
        <f>'Раздел 13'!N5</f>
        <v>0</v>
      </c>
      <c s="295">
        <f>'Раздел 13'!O5</f>
        <v>1</v>
      </c>
      <c s="295">
        <f>'Раздел 13'!P5</f>
        <v>0</v>
      </c>
      <c s="295">
        <f>'Раздел 13'!Q5</f>
        <v>0</v>
      </c>
      <c s="295">
        <f>'Раздел 13'!R5</f>
        <v>0</v>
      </c>
      <c s="295">
        <f>'Раздел 13'!S5</f>
        <v>0</v>
      </c>
      <c s="295">
        <f>'Раздел 13'!T5</f>
        <v>0</v>
      </c>
      <c s="295">
        <f>'Раздел 13'!U5</f>
        <v>0</v>
      </c>
      <c s="295">
        <f>'Раздел 13'!V5</f>
        <v>1</v>
      </c>
      <c s="295">
        <f>'Раздел 13'!W5</f>
        <v>0</v>
      </c>
      <c s="295">
        <f>'Раздел 13'!X5</f>
        <v>0</v>
      </c>
      <c s="295">
        <f>'Раздел 13'!Y5</f>
        <v>0</v>
      </c>
    </row>
    <row r="6" spans="1:24" ht="32.25" customHeight="1">
      <c r="A6" s="248" t="s">
        <v>993</v>
      </c>
      <c s="208">
        <v>1402</v>
      </c>
      <c s="295">
        <f>'Раздел 13'!D6</f>
        <v>0</v>
      </c>
      <c s="295">
        <f>'Раздел 13'!E6</f>
        <v>0</v>
      </c>
      <c s="295">
        <f>'Раздел 13'!F6</f>
        <v>0</v>
      </c>
      <c s="295">
        <f>'Раздел 13'!G6</f>
        <v>0</v>
      </c>
      <c s="295">
        <f>'Раздел 13'!H6</f>
        <v>0</v>
      </c>
      <c s="295">
        <f>'Раздел 13'!I6</f>
        <v>0</v>
      </c>
      <c s="295">
        <f>'Раздел 13'!J6</f>
        <v>0</v>
      </c>
      <c s="295">
        <f>'Раздел 13'!K6</f>
        <v>0</v>
      </c>
      <c s="295">
        <f>'Раздел 13'!L6</f>
        <v>0</v>
      </c>
      <c s="295">
        <f>'Раздел 13'!M6</f>
        <v>0</v>
      </c>
      <c s="295">
        <f>'Раздел 13'!N6</f>
        <v>0</v>
      </c>
      <c s="295">
        <f>'Раздел 13'!O6</f>
        <v>0</v>
      </c>
      <c s="295">
        <f>'Раздел 13'!P6</f>
        <v>0</v>
      </c>
      <c s="295">
        <f>'Раздел 13'!Q6</f>
        <v>0</v>
      </c>
      <c s="295">
        <f>'Раздел 13'!R6</f>
        <v>0</v>
      </c>
      <c s="295">
        <f>'Раздел 13'!S6</f>
        <v>0</v>
      </c>
      <c s="295">
        <f>'Раздел 13'!T6</f>
        <v>0</v>
      </c>
      <c s="295">
        <f>'Раздел 13'!U6</f>
        <v>0</v>
      </c>
      <c s="295">
        <f>'Раздел 13'!V6</f>
        <v>0</v>
      </c>
      <c s="295">
        <f>'Раздел 13'!W6</f>
        <v>0</v>
      </c>
      <c s="295">
        <f>'Раздел 13'!X6</f>
        <v>0</v>
      </c>
      <c s="295">
        <f>'Раздел 13'!Y6</f>
        <v>0</v>
      </c>
    </row>
    <row r="8" spans="1:24" ht="83.25" customHeight="1">
      <c r="A8" s="503" t="s">
        <v>2874</v>
      </c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289"/>
      <c s="289"/>
      <c s="289"/>
    </row>
    <row r="9" spans="1:23" ht="18.75" customHeight="1">
      <c r="A9" s="505" t="s">
        <v>109</v>
      </c>
      <c s="505" t="s">
        <v>96</v>
      </c>
      <c s="510" t="s">
        <v>2878</v>
      </c>
      <c s="510"/>
      <c s="510"/>
      <c s="512" t="s">
        <v>2872</v>
      </c>
      <c s="513"/>
      <c s="513"/>
      <c s="513"/>
      <c s="513"/>
      <c s="513"/>
      <c s="513"/>
      <c s="513"/>
      <c s="513"/>
      <c s="513"/>
      <c s="513"/>
      <c s="513"/>
      <c s="513"/>
      <c s="513"/>
      <c s="513"/>
      <c s="514"/>
      <c s="210"/>
      <c s="210"/>
    </row>
    <row r="10" spans="1:23" ht="96.75" customHeight="1">
      <c r="A10" s="505"/>
      <c s="505"/>
      <c s="510"/>
      <c s="510"/>
      <c s="510"/>
      <c s="506" t="s">
        <v>2373</v>
      </c>
      <c s="507"/>
      <c s="506" t="s">
        <v>2374</v>
      </c>
      <c s="507"/>
      <c s="506" t="s">
        <v>2375</v>
      </c>
      <c s="507"/>
      <c s="506" t="s">
        <v>2376</v>
      </c>
      <c s="507"/>
      <c s="506" t="s">
        <v>2377</v>
      </c>
      <c s="507"/>
      <c s="506" t="s">
        <v>2378</v>
      </c>
      <c s="507"/>
      <c s="506" t="s">
        <v>2379</v>
      </c>
      <c s="507"/>
      <c s="506" t="s">
        <v>1001</v>
      </c>
      <c s="507"/>
      <c s="290"/>
      <c s="290"/>
    </row>
    <row r="11" spans="1:23" ht="18.75">
      <c r="A11" s="264" t="s">
        <v>2876</v>
      </c>
      <c s="264" t="s">
        <v>2877</v>
      </c>
      <c s="511">
        <v>3</v>
      </c>
      <c s="511"/>
      <c s="511"/>
      <c s="506">
        <v>4</v>
      </c>
      <c s="507"/>
      <c s="506">
        <v>5</v>
      </c>
      <c s="507"/>
      <c s="506">
        <v>6</v>
      </c>
      <c s="507"/>
      <c s="506">
        <v>7</v>
      </c>
      <c s="507"/>
      <c s="506">
        <v>8</v>
      </c>
      <c s="507"/>
      <c s="506">
        <v>9</v>
      </c>
      <c s="507"/>
      <c s="506">
        <v>10</v>
      </c>
      <c s="507"/>
      <c s="506">
        <v>11</v>
      </c>
      <c s="507"/>
      <c s="265"/>
      <c s="265"/>
    </row>
    <row r="12" spans="1:21" s="288" customFormat="1" ht="18.75">
      <c r="A12" s="211" t="s">
        <v>2875</v>
      </c>
      <c s="287">
        <v>1401</v>
      </c>
      <c s="515">
        <f>'Раздел 14'!D5</f>
        <v>1</v>
      </c>
      <c s="515"/>
      <c s="515"/>
      <c s="501">
        <f>'Раздел 14'!E5</f>
        <v>0</v>
      </c>
      <c s="502"/>
      <c s="501">
        <f>'Раздел 14'!F5</f>
        <v>1</v>
      </c>
      <c s="502"/>
      <c s="501">
        <f>'Раздел 14'!G5</f>
        <v>0</v>
      </c>
      <c s="502"/>
      <c s="501">
        <f>'Раздел 14'!H5</f>
        <v>0</v>
      </c>
      <c s="502"/>
      <c s="501">
        <f>'Раздел 14'!I5</f>
        <v>0</v>
      </c>
      <c s="502"/>
      <c s="501">
        <f>'Раздел 14'!J5</f>
        <v>0</v>
      </c>
      <c s="502"/>
      <c s="501">
        <f>'Раздел 14'!K5</f>
        <v>0</v>
      </c>
      <c s="502"/>
      <c s="501">
        <f>'Раздел 14'!L5</f>
        <v>0</v>
      </c>
      <c s="502"/>
    </row>
  </sheetData>
  <sheetProtection password="CF7A" sheet="1" objects="1" scenarios="1" formatColumns="0" formatRows="0" autoFilter="0"/>
  <mergeCells count="49">
    <mergeCell ref="P2:W2"/>
    <mergeCell ref="X2:X3"/>
    <mergeCell ref="C9:E10"/>
    <mergeCell ref="C11:E11"/>
    <mergeCell ref="F9:U9"/>
    <mergeCell ref="C12:E12"/>
    <mergeCell ref="F10:G10"/>
    <mergeCell ref="F11:G11"/>
    <mergeCell ref="F12:G12"/>
    <mergeCell ref="H10:I10"/>
    <mergeCell ref="J10:K10"/>
    <mergeCell ref="H11:I11"/>
    <mergeCell ref="J11:K11"/>
    <mergeCell ref="H12:I12"/>
    <mergeCell ref="J12:K12"/>
    <mergeCell ref="L10:M10"/>
    <mergeCell ref="L12:M12"/>
    <mergeCell ref="T10:U10"/>
    <mergeCell ref="L11:M11"/>
    <mergeCell ref="N11:O11"/>
    <mergeCell ref="P11:Q11"/>
    <mergeCell ref="R11:S11"/>
    <mergeCell ref="T11:U11"/>
    <mergeCell ref="N12:O12"/>
    <mergeCell ref="P12:Q12"/>
    <mergeCell ref="R12:S12"/>
    <mergeCell ref="T12:U12"/>
    <mergeCell ref="A8:U8"/>
    <mergeCell ref="A9:A10"/>
    <mergeCell ref="B9:B10"/>
    <mergeCell ref="N10:O10"/>
    <mergeCell ref="P10:Q10"/>
    <mergeCell ref="R10:S10"/>
    <mergeCell ref="A1:X1"/>
    <mergeCell ref="A2:A3"/>
    <mergeCell ref="B2:B3"/>
    <mergeCell ref="C2:C3"/>
    <mergeCell ref="D2:D3"/>
    <mergeCell ref="E2:E3"/>
    <mergeCell ref="F2:F3"/>
    <mergeCell ref="J2:J3"/>
    <mergeCell ref="K2:K3"/>
    <mergeCell ref="G2:G3"/>
    <mergeCell ref="H2:H3"/>
    <mergeCell ref="I2:I3"/>
    <mergeCell ref="M2:M3"/>
    <mergeCell ref="N2:N3"/>
    <mergeCell ref="O2:O3"/>
    <mergeCell ref="L2:L3"/>
  </mergeCells>
  <dataValidations count="1">
    <dataValidation type="whole" operator="greaterThanOrEqual" allowBlank="1" showInputMessage="1" showErrorMessage="1" promptTitle="    Выбор значений &quot;0&quot; или &quot;1&quot;" errorTitle="Ошибка ввода" error="Выберите значение из списка" sqref="C5:X6">
      <formula1>0</formula1>
    </dataValidation>
  </dataValidations>
  <printOptions horizontalCentered="1"/>
  <pageMargins left="0.393700787401575" right="0.393700787401575" top="0.393700787401575" bottom="0.393700787401575" header="0" footer="0"/>
  <pageSetup blackAndWhite="1" orientation="landscape" paperSize="9" scale="55" r:id="rId1"/>
  <headerFooter alignWithMargins="0"/>
  <ignoredErrors>
    <ignoredError sqref="C5:C6 D5:D6 E5:E6 F5:F6 G5:G6 H5:H6 I5:I6 J5:J6 K5:K6 L5:M6 N5:N6 O5:O6 P5:P6 Q5:Q6 R5:R6 S5:S6 T5:T6 U5:U6 V5:V6 W5:W6 X5:X6" unlockedFormula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26">
    <tabColor rgb="FFFFFF00"/>
    <pageSetUpPr fitToPage="1"/>
  </sheetPr>
  <dimension ref="A1:K33"/>
  <sheetViews>
    <sheetView view="pageBreakPreview" zoomScaleNormal="100" zoomScaleSheetLayoutView="100" workbookViewId="0" topLeftCell="A1">
      <selection pane="topLeft" activeCell="C33" sqref="C33"/>
    </sheetView>
  </sheetViews>
  <sheetFormatPr defaultRowHeight="12.75"/>
  <cols>
    <col min="1" max="1" width="52.7142857142857" customWidth="1"/>
    <col min="2" max="2" width="9.85714285714286" bestFit="1" customWidth="1"/>
    <col min="3" max="3" width="20.1428571428571" customWidth="1"/>
    <col min="4" max="4" width="14.5714285714286" customWidth="1"/>
    <col min="5" max="5" width="16" customWidth="1"/>
  </cols>
  <sheetData>
    <row r="1" spans="1:11" ht="81.75" customHeight="1">
      <c r="A1" s="524" t="s">
        <v>2879</v>
      </c>
      <c s="524"/>
      <c s="524"/>
      <c s="524"/>
      <c s="524"/>
      <c s="524"/>
      <c s="524"/>
      <c s="524"/>
      <c s="241"/>
      <c s="241"/>
      <c s="241"/>
    </row>
    <row r="2" spans="1:11" ht="36.75" customHeight="1">
      <c r="A2" s="185" t="s">
        <v>16</v>
      </c>
      <c s="488" t="s">
        <v>17</v>
      </c>
      <c s="489"/>
      <c s="490"/>
      <c s="519" t="s">
        <v>923</v>
      </c>
      <c s="517"/>
      <c s="517"/>
      <c s="518"/>
      <c s="98"/>
      <c s="98"/>
      <c s="98"/>
    </row>
    <row r="3" spans="1:11" ht="12.75">
      <c r="A3" s="185" t="s">
        <v>2876</v>
      </c>
      <c s="488" t="s">
        <v>2877</v>
      </c>
      <c s="489"/>
      <c s="490"/>
      <c s="516" t="s">
        <v>12</v>
      </c>
      <c s="517"/>
      <c s="517"/>
      <c s="518"/>
      <c s="98"/>
      <c s="98"/>
      <c s="98"/>
    </row>
    <row r="4" spans="1:11" ht="12.75">
      <c r="A4" s="201" t="s">
        <v>924</v>
      </c>
      <c s="488">
        <v>1501</v>
      </c>
      <c s="489"/>
      <c s="490"/>
      <c s="523">
        <f>'Раздел 15'!D4</f>
        <v>1</v>
      </c>
      <c s="517"/>
      <c s="517"/>
      <c s="518"/>
      <c s="98"/>
      <c s="98"/>
      <c s="98"/>
    </row>
    <row r="5" spans="1:11" ht="12.75">
      <c r="A5" s="201" t="s">
        <v>925</v>
      </c>
      <c s="488">
        <v>1502</v>
      </c>
      <c s="489"/>
      <c s="490"/>
      <c s="523">
        <f>'Раздел 15'!D5</f>
        <v>1</v>
      </c>
      <c s="517"/>
      <c s="517"/>
      <c s="518"/>
      <c s="98"/>
      <c s="98"/>
      <c s="98"/>
    </row>
    <row r="6" spans="1:11" ht="12.75">
      <c r="A6" s="201" t="s">
        <v>926</v>
      </c>
      <c s="488">
        <v>1503</v>
      </c>
      <c s="489"/>
      <c s="490"/>
      <c s="523">
        <f>'Раздел 15'!D6</f>
        <v>1</v>
      </c>
      <c s="517"/>
      <c s="517"/>
      <c s="518"/>
      <c s="98"/>
      <c s="98"/>
      <c s="98"/>
    </row>
    <row r="7" spans="1:11" ht="12.75">
      <c r="A7" s="201" t="s">
        <v>927</v>
      </c>
      <c s="488">
        <v>1504</v>
      </c>
      <c s="489"/>
      <c s="490"/>
      <c s="523">
        <f>'Раздел 15'!D7</f>
        <v>2</v>
      </c>
      <c s="517"/>
      <c s="517"/>
      <c s="518"/>
      <c s="98"/>
      <c s="98"/>
      <c s="98"/>
    </row>
    <row r="8" spans="1:11" ht="12.75">
      <c r="A8" s="201" t="s">
        <v>928</v>
      </c>
      <c s="488">
        <v>1505</v>
      </c>
      <c s="489"/>
      <c s="490"/>
      <c s="523">
        <f>'Раздел 15'!D8</f>
        <v>1</v>
      </c>
      <c s="517"/>
      <c s="517"/>
      <c s="518"/>
      <c s="98"/>
      <c s="98"/>
      <c s="98"/>
    </row>
    <row r="9" spans="1:11" ht="12.75">
      <c r="A9" s="201" t="s">
        <v>929</v>
      </c>
      <c s="488">
        <v>1506</v>
      </c>
      <c s="489"/>
      <c s="490"/>
      <c s="523">
        <f>'Раздел 15'!D9</f>
        <v>2</v>
      </c>
      <c s="517"/>
      <c s="517"/>
      <c s="518"/>
      <c s="98"/>
      <c s="98"/>
      <c s="98"/>
    </row>
    <row r="10" spans="1:11" ht="12.75">
      <c r="A10" s="201" t="s">
        <v>930</v>
      </c>
      <c s="488">
        <v>1507</v>
      </c>
      <c s="489"/>
      <c s="490"/>
      <c s="523">
        <f>'Раздел 15'!D10</f>
        <v>2</v>
      </c>
      <c s="517"/>
      <c s="517"/>
      <c s="518"/>
      <c s="98"/>
      <c s="98"/>
      <c s="98"/>
    </row>
    <row r="11" spans="1:11" ht="12.75">
      <c r="A11" s="201" t="s">
        <v>931</v>
      </c>
      <c s="488">
        <v>1508</v>
      </c>
      <c s="489"/>
      <c s="490"/>
      <c s="523">
        <f>'Раздел 15'!D11</f>
        <v>2</v>
      </c>
      <c s="517"/>
      <c s="517"/>
      <c s="518"/>
      <c s="98"/>
      <c s="98"/>
      <c s="98"/>
    </row>
    <row r="12" spans="1:11" ht="12.75">
      <c r="A12" s="201" t="s">
        <v>932</v>
      </c>
      <c s="488">
        <v>1509</v>
      </c>
      <c s="489"/>
      <c s="490"/>
      <c s="523">
        <f>'Раздел 15'!D12</f>
        <v>1</v>
      </c>
      <c s="517"/>
      <c s="517"/>
      <c s="518"/>
      <c s="98"/>
      <c s="98"/>
      <c s="98"/>
    </row>
    <row r="13" spans="1:11" ht="12.75">
      <c r="A13" s="201" t="s">
        <v>933</v>
      </c>
      <c s="488">
        <v>1510</v>
      </c>
      <c s="489"/>
      <c s="490"/>
      <c s="523">
        <f>'Раздел 15'!D13</f>
        <v>2</v>
      </c>
      <c s="517"/>
      <c s="517"/>
      <c s="518"/>
      <c s="98"/>
      <c s="98"/>
      <c s="98"/>
    </row>
    <row r="14" spans="1:11" ht="12.75">
      <c r="A14" s="201" t="s">
        <v>934</v>
      </c>
      <c s="488">
        <v>1511</v>
      </c>
      <c s="489"/>
      <c s="490"/>
      <c s="523">
        <f>'Раздел 15'!D14</f>
        <v>1</v>
      </c>
      <c s="517"/>
      <c s="517"/>
      <c s="518"/>
      <c s="98"/>
      <c s="98"/>
      <c s="98"/>
    </row>
    <row r="15" spans="1:11" ht="12.75">
      <c r="A15" s="201" t="s">
        <v>935</v>
      </c>
      <c s="488">
        <v>1512</v>
      </c>
      <c s="489"/>
      <c s="490"/>
      <c s="523">
        <f>'Раздел 15'!D15</f>
        <v>2</v>
      </c>
      <c s="517"/>
      <c s="517"/>
      <c s="518"/>
      <c s="98"/>
      <c s="98"/>
      <c s="98"/>
    </row>
    <row r="16" spans="1:11" ht="12.75">
      <c r="A16" s="201" t="s">
        <v>936</v>
      </c>
      <c s="488">
        <v>1513</v>
      </c>
      <c s="489"/>
      <c s="490"/>
      <c s="523">
        <f>'Раздел 15'!D16</f>
        <v>2</v>
      </c>
      <c s="517"/>
      <c s="517"/>
      <c s="518"/>
      <c s="98"/>
      <c s="98"/>
      <c s="98"/>
    </row>
    <row r="17" spans="1:11" ht="12.75">
      <c r="A17" s="201" t="s">
        <v>937</v>
      </c>
      <c s="488">
        <v>1514</v>
      </c>
      <c s="489"/>
      <c s="490"/>
      <c s="523">
        <f>'Раздел 15'!D17</f>
        <v>1</v>
      </c>
      <c s="517"/>
      <c s="517"/>
      <c s="518"/>
      <c s="98"/>
      <c s="98"/>
      <c s="98"/>
    </row>
    <row r="18" spans="1:11" ht="12.75">
      <c r="A18" s="201" t="s">
        <v>938</v>
      </c>
      <c s="488">
        <v>1515</v>
      </c>
      <c s="489"/>
      <c s="490"/>
      <c s="523">
        <f>'Раздел 15'!D18</f>
        <v>2</v>
      </c>
      <c s="517"/>
      <c s="517"/>
      <c s="518"/>
      <c s="98"/>
      <c s="98"/>
      <c s="98"/>
    </row>
    <row r="19" spans="1:11" ht="12.75">
      <c r="A19" s="201" t="s">
        <v>939</v>
      </c>
      <c s="469">
        <v>1516</v>
      </c>
      <c s="489"/>
      <c s="490"/>
      <c s="523">
        <f>'Раздел 15'!D19</f>
        <v>1</v>
      </c>
      <c s="517"/>
      <c s="517"/>
      <c s="518"/>
      <c s="98"/>
      <c s="98"/>
      <c s="98"/>
    </row>
    <row r="20" spans="1:11" ht="12.75">
      <c r="A20" s="201" t="s">
        <v>940</v>
      </c>
      <c s="488">
        <v>1517</v>
      </c>
      <c s="489"/>
      <c s="490"/>
      <c s="523">
        <f>'Раздел 15'!D20</f>
        <v>1</v>
      </c>
      <c s="517"/>
      <c s="517"/>
      <c s="518"/>
      <c s="98"/>
      <c s="98"/>
      <c s="98"/>
    </row>
    <row r="21" spans="1:11" ht="12.75">
      <c r="A21" s="201" t="s">
        <v>941</v>
      </c>
      <c s="488">
        <v>1518</v>
      </c>
      <c s="489"/>
      <c s="490"/>
      <c s="523">
        <f>'Раздел 15'!D21</f>
        <v>1</v>
      </c>
      <c s="517"/>
      <c s="517"/>
      <c s="518"/>
      <c s="98"/>
      <c s="98"/>
      <c s="98"/>
    </row>
    <row r="22" spans="1:11" ht="12.75">
      <c r="A22" s="201" t="s">
        <v>942</v>
      </c>
      <c s="488">
        <v>1519</v>
      </c>
      <c s="489"/>
      <c s="490"/>
      <c s="523">
        <f>'Раздел 15'!D22</f>
        <v>2</v>
      </c>
      <c s="517"/>
      <c s="517"/>
      <c s="518"/>
      <c s="98"/>
      <c s="98"/>
      <c s="98"/>
    </row>
    <row r="23" spans="1:11" ht="12.75">
      <c r="A23" s="201" t="s">
        <v>943</v>
      </c>
      <c s="488">
        <v>1520</v>
      </c>
      <c s="489"/>
      <c s="490"/>
      <c s="523">
        <f>'Раздел 15'!D23</f>
        <v>2</v>
      </c>
      <c s="517"/>
      <c s="517"/>
      <c s="518"/>
      <c s="98"/>
      <c s="98"/>
      <c s="98"/>
    </row>
    <row r="24" spans="1:11" ht="12.75">
      <c r="A24" s="201" t="s">
        <v>944</v>
      </c>
      <c s="488">
        <v>1521</v>
      </c>
      <c s="489"/>
      <c s="490"/>
      <c s="523">
        <f>'Раздел 15'!D24</f>
        <v>2</v>
      </c>
      <c s="517"/>
      <c s="517"/>
      <c s="518"/>
      <c s="98"/>
      <c s="98"/>
      <c s="98"/>
    </row>
    <row r="25" spans="1:11" ht="15.75">
      <c r="A25" s="193"/>
      <c s="193"/>
      <c s="193"/>
      <c s="193"/>
      <c s="525"/>
      <c s="525"/>
      <c s="525"/>
      <c s="525"/>
      <c s="193"/>
      <c s="193"/>
      <c s="193"/>
    </row>
    <row r="26" spans="1:11" ht="66" customHeight="1">
      <c r="A26" s="524" t="s">
        <v>2883</v>
      </c>
      <c s="524"/>
      <c s="524"/>
      <c s="524"/>
      <c s="524"/>
      <c s="524"/>
      <c s="524"/>
      <c s="524"/>
      <c s="524"/>
      <c s="524"/>
      <c s="524"/>
    </row>
    <row r="27" spans="1:11" ht="25.5" customHeight="1">
      <c r="A27" s="486" t="s">
        <v>106</v>
      </c>
      <c s="486" t="s">
        <v>17</v>
      </c>
      <c s="486" t="s">
        <v>949</v>
      </c>
      <c s="486" t="s">
        <v>950</v>
      </c>
      <c s="469" t="s">
        <v>951</v>
      </c>
      <c s="469"/>
      <c s="469"/>
      <c s="469"/>
      <c s="469"/>
      <c s="469"/>
      <c s="469"/>
    </row>
    <row r="28" spans="1:11" ht="35.25" customHeight="1">
      <c r="A28" s="487"/>
      <c s="487"/>
      <c s="487"/>
      <c s="487"/>
      <c s="185" t="s">
        <v>945</v>
      </c>
      <c s="469" t="s">
        <v>946</v>
      </c>
      <c s="469"/>
      <c s="469" t="s">
        <v>2380</v>
      </c>
      <c s="469"/>
      <c s="469" t="s">
        <v>948</v>
      </c>
      <c s="469"/>
    </row>
    <row r="29" spans="1:11" ht="12.75">
      <c r="A29" s="185" t="s">
        <v>2876</v>
      </c>
      <c s="185" t="s">
        <v>2877</v>
      </c>
      <c s="185" t="s">
        <v>12</v>
      </c>
      <c s="185">
        <v>4</v>
      </c>
      <c s="185">
        <v>5</v>
      </c>
      <c s="469">
        <v>6</v>
      </c>
      <c s="469"/>
      <c s="469">
        <v>7</v>
      </c>
      <c s="469"/>
      <c s="520">
        <v>8</v>
      </c>
      <c s="520"/>
    </row>
    <row r="30" spans="1:11" ht="12.75">
      <c r="A30" s="191" t="s">
        <v>952</v>
      </c>
      <c s="203">
        <v>1601</v>
      </c>
      <c s="293">
        <f>'Раздел 16'!D5</f>
        <v>968</v>
      </c>
      <c s="294">
        <f>'Раздел 16'!E5</f>
        <v>0</v>
      </c>
      <c s="294">
        <f>'Раздел 16'!F5</f>
        <v>0</v>
      </c>
      <c s="522">
        <f>'Раздел 16'!G5</f>
        <v>968</v>
      </c>
      <c s="522"/>
      <c s="522">
        <f>'Раздел 16'!H5</f>
        <v>0</v>
      </c>
      <c s="522"/>
      <c s="521">
        <f>'Раздел 16'!I5</f>
        <v>0</v>
      </c>
      <c s="521"/>
    </row>
    <row r="31" spans="1:11" ht="38.25">
      <c r="A31" s="186" t="s">
        <v>2884</v>
      </c>
      <c s="203">
        <v>1602</v>
      </c>
      <c s="293">
        <f>'Раздел 16'!D6</f>
        <v>266</v>
      </c>
      <c s="294">
        <f>'Раздел 16'!E6</f>
        <v>0</v>
      </c>
      <c s="294">
        <f>'Раздел 16'!F6</f>
        <v>0</v>
      </c>
      <c s="522">
        <f>'Раздел 16'!G6</f>
        <v>266</v>
      </c>
      <c s="522"/>
      <c s="522">
        <f>'Раздел 16'!H6</f>
        <v>0</v>
      </c>
      <c s="522"/>
      <c s="521">
        <f>'Раздел 16'!I6</f>
        <v>0</v>
      </c>
      <c s="521"/>
    </row>
    <row r="32" spans="1:11" ht="12.75">
      <c r="A32" s="191" t="s">
        <v>953</v>
      </c>
      <c s="203">
        <v>1603</v>
      </c>
      <c s="293">
        <f>'Раздел 16'!D7</f>
        <v>4890</v>
      </c>
      <c s="294">
        <f>'Раздел 16'!E7</f>
        <v>0</v>
      </c>
      <c s="294">
        <f>'Раздел 16'!F7</f>
        <v>0</v>
      </c>
      <c s="522">
        <f>'Раздел 16'!G7</f>
        <v>0</v>
      </c>
      <c s="522"/>
      <c s="522">
        <f>'Раздел 16'!H7</f>
        <v>0</v>
      </c>
      <c s="522"/>
      <c s="521">
        <f>'Раздел 16'!I7</f>
        <v>4890</v>
      </c>
      <c s="521"/>
    </row>
    <row r="33" spans="1:11" ht="25.5">
      <c r="A33" s="186" t="s">
        <v>954</v>
      </c>
      <c s="203">
        <v>1604</v>
      </c>
      <c s="293">
        <f>'Раздел 16'!D8</f>
        <v>2304</v>
      </c>
      <c s="294">
        <f>'Раздел 16'!E8</f>
        <v>0</v>
      </c>
      <c s="294">
        <f>'Раздел 16'!F8</f>
        <v>0</v>
      </c>
      <c s="522">
        <f>'Раздел 16'!G8</f>
        <v>0</v>
      </c>
      <c s="522"/>
      <c s="522">
        <f>'Раздел 16'!H8</f>
        <v>0</v>
      </c>
      <c s="522"/>
      <c s="521">
        <f>'Раздел 16'!I8</f>
        <v>2304</v>
      </c>
      <c s="521"/>
    </row>
  </sheetData>
  <sheetProtection password="CF7A" sheet="1" objects="1" scenarios="1" formatColumns="0" formatRows="0" autoFilter="0"/>
  <mergeCells count="72">
    <mergeCell ref="J28:K28"/>
    <mergeCell ref="H28:I28"/>
    <mergeCell ref="F28:G28"/>
    <mergeCell ref="E27:K27"/>
    <mergeCell ref="A26:K26"/>
    <mergeCell ref="E21:H21"/>
    <mergeCell ref="E25:H25"/>
    <mergeCell ref="E24:H24"/>
    <mergeCell ref="E23:H23"/>
    <mergeCell ref="E22:H22"/>
    <mergeCell ref="A1:H1"/>
    <mergeCell ref="E19:H19"/>
    <mergeCell ref="E18:H18"/>
    <mergeCell ref="E17:H17"/>
    <mergeCell ref="E16:H16"/>
    <mergeCell ref="E11:H11"/>
    <mergeCell ref="E13:H13"/>
    <mergeCell ref="E12:H12"/>
    <mergeCell ref="E14:H14"/>
    <mergeCell ref="E15:H15"/>
    <mergeCell ref="E20:H20"/>
    <mergeCell ref="E4:H4"/>
    <mergeCell ref="E6:H6"/>
    <mergeCell ref="E5:H5"/>
    <mergeCell ref="E7:H7"/>
    <mergeCell ref="E8:H8"/>
    <mergeCell ref="E10:H10"/>
    <mergeCell ref="E9:H9"/>
    <mergeCell ref="B16:D16"/>
    <mergeCell ref="B17:D17"/>
    <mergeCell ref="B18:D18"/>
    <mergeCell ref="B19:D19"/>
    <mergeCell ref="B5:D5"/>
    <mergeCell ref="B12:D12"/>
    <mergeCell ref="B13:D13"/>
    <mergeCell ref="B14:D14"/>
    <mergeCell ref="B6:D6"/>
    <mergeCell ref="B7:D7"/>
    <mergeCell ref="B8:D8"/>
    <mergeCell ref="B2:D2"/>
    <mergeCell ref="B11:D11"/>
    <mergeCell ref="B15:D15"/>
    <mergeCell ref="F32:G32"/>
    <mergeCell ref="F33:G33"/>
    <mergeCell ref="B20:D20"/>
    <mergeCell ref="B21:D21"/>
    <mergeCell ref="F29:G29"/>
    <mergeCell ref="F30:G30"/>
    <mergeCell ref="F31:G31"/>
    <mergeCell ref="B23:D23"/>
    <mergeCell ref="B22:D22"/>
    <mergeCell ref="B24:D24"/>
    <mergeCell ref="H32:I32"/>
    <mergeCell ref="H33:I33"/>
    <mergeCell ref="J29:K29"/>
    <mergeCell ref="J30:K30"/>
    <mergeCell ref="J31:K31"/>
    <mergeCell ref="J32:K32"/>
    <mergeCell ref="J33:K33"/>
    <mergeCell ref="H29:I29"/>
    <mergeCell ref="H30:I30"/>
    <mergeCell ref="H31:I31"/>
    <mergeCell ref="E3:H3"/>
    <mergeCell ref="B3:D3"/>
    <mergeCell ref="E2:H2"/>
    <mergeCell ref="A27:A28"/>
    <mergeCell ref="B27:B28"/>
    <mergeCell ref="B9:D9"/>
    <mergeCell ref="C27:C28"/>
    <mergeCell ref="D27:D28"/>
    <mergeCell ref="B10:D10"/>
    <mergeCell ref="B4:D4"/>
  </mergeCells>
  <conditionalFormatting sqref="A26">
    <cfRule type="expression" priority="2" dxfId="1" stopIfTrue="1">
      <formula>'ПЕЧАТЬ стр. 13'!#REF!&lt;&gt;'ПЕЧАТЬ стр. 13'!#REF!</formula>
    </cfRule>
  </conditionalFormatting>
  <conditionalFormatting sqref="A27">
    <cfRule type="expression" priority="3" dxfId="1" stopIfTrue="1">
      <formula>'ПЕЧАТЬ стр. 13'!#REF!&lt;&gt;'ПЕЧАТЬ стр. 13'!#REF!</formula>
    </cfRule>
  </conditionalFormatting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scale="82" r:id="rId1"/>
  <headerFooter alignWithMargins="0"/>
  <ignoredErrors>
    <ignoredError sqref="E3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49">
    <tabColor rgb="FFFFFF00"/>
    <pageSetUpPr fitToPage="1"/>
  </sheetPr>
  <dimension ref="A1:I27"/>
  <sheetViews>
    <sheetView view="pageBreakPreview" zoomScaleNormal="100" zoomScaleSheetLayoutView="100" workbookViewId="0" topLeftCell="A1">
      <selection pane="topLeft" activeCell="A16" sqref="A16:C16"/>
    </sheetView>
  </sheetViews>
  <sheetFormatPr defaultRowHeight="12.75"/>
  <cols>
    <col min="1" max="1" width="36.7142857142857" customWidth="1"/>
    <col min="2" max="2" width="9.85714285714286" bestFit="1" customWidth="1"/>
    <col min="3" max="3" width="14.8571428571429" customWidth="1"/>
    <col min="4" max="4" width="10.5714285714286" customWidth="1"/>
    <col min="5" max="5" width="10.7142857142857" customWidth="1"/>
    <col min="6" max="6" width="29.2857142857143" customWidth="1"/>
    <col min="8" max="9" width="15.4285714285714" customWidth="1"/>
  </cols>
  <sheetData>
    <row r="1" spans="1:8" ht="102" customHeight="1">
      <c r="A1" s="528" t="s">
        <v>2927</v>
      </c>
      <c s="528"/>
      <c s="528"/>
      <c s="528"/>
      <c s="528"/>
      <c s="528"/>
      <c s="297"/>
      <c s="297"/>
    </row>
    <row r="2" spans="1:9" ht="12.75">
      <c r="A2" s="530" t="s">
        <v>16</v>
      </c>
      <c s="530"/>
      <c s="530"/>
      <c s="530"/>
      <c s="249" t="s">
        <v>17</v>
      </c>
      <c s="189" t="s">
        <v>955</v>
      </c>
      <c s="296"/>
      <c s="296"/>
      <c s="296"/>
    </row>
    <row r="3" spans="1:9" ht="12.75">
      <c r="A3" s="530" t="s">
        <v>2876</v>
      </c>
      <c s="530"/>
      <c s="530"/>
      <c s="530"/>
      <c s="249" t="s">
        <v>2877</v>
      </c>
      <c s="189" t="s">
        <v>12</v>
      </c>
      <c s="296"/>
      <c s="296"/>
      <c s="296"/>
    </row>
    <row r="4" spans="1:9" ht="12.75">
      <c r="A4" s="527" t="s">
        <v>956</v>
      </c>
      <c s="527"/>
      <c s="527"/>
      <c s="527"/>
      <c s="249">
        <v>1701</v>
      </c>
      <c s="267">
        <f>'Раздел 17'!D4</f>
        <v>2</v>
      </c>
      <c s="296"/>
      <c s="299"/>
      <c s="299"/>
    </row>
    <row r="5" spans="1:9" ht="12.75">
      <c r="A5" s="527" t="s">
        <v>769</v>
      </c>
      <c s="527"/>
      <c s="527"/>
      <c s="527"/>
      <c s="249">
        <v>1702</v>
      </c>
      <c s="267">
        <f>'Раздел 17'!D5</f>
        <v>2</v>
      </c>
      <c s="296"/>
      <c s="299"/>
      <c s="299"/>
    </row>
    <row r="6" spans="1:9" ht="12.75">
      <c r="A6" s="527" t="s">
        <v>770</v>
      </c>
      <c s="527"/>
      <c s="527"/>
      <c s="527"/>
      <c s="249">
        <v>1703</v>
      </c>
      <c s="267">
        <f>'Раздел 17'!D6</f>
        <v>2</v>
      </c>
      <c s="296"/>
      <c s="299"/>
      <c s="299"/>
    </row>
    <row r="7" spans="1:9" ht="12.75">
      <c r="A7" s="527" t="s">
        <v>771</v>
      </c>
      <c s="527"/>
      <c s="527"/>
      <c s="527"/>
      <c s="249">
        <v>1704</v>
      </c>
      <c s="267">
        <f>'Раздел 17'!D7</f>
        <v>2</v>
      </c>
      <c s="296"/>
      <c s="299"/>
      <c s="299"/>
    </row>
    <row r="8" spans="1:9" ht="12.75">
      <c r="A8" s="527" t="s">
        <v>772</v>
      </c>
      <c s="527"/>
      <c s="527"/>
      <c s="527"/>
      <c s="249">
        <v>1705</v>
      </c>
      <c s="267">
        <f>'Раздел 17'!D8</f>
        <v>2</v>
      </c>
      <c s="296"/>
      <c s="299"/>
      <c s="299"/>
    </row>
    <row r="9" spans="1:9" ht="12.75">
      <c r="A9" s="527" t="s">
        <v>773</v>
      </c>
      <c s="527"/>
      <c s="527"/>
      <c s="527"/>
      <c s="249">
        <v>1706</v>
      </c>
      <c s="267">
        <f>'Раздел 17'!D9</f>
        <v>2</v>
      </c>
      <c s="296"/>
      <c s="299"/>
      <c s="299"/>
    </row>
    <row r="10" spans="1:9" ht="12.75">
      <c r="A10" s="527" t="s">
        <v>774</v>
      </c>
      <c s="527"/>
      <c s="527"/>
      <c s="527"/>
      <c s="249">
        <v>1707</v>
      </c>
      <c s="267">
        <f>'Раздел 17'!D10</f>
        <v>2</v>
      </c>
      <c s="296"/>
      <c s="299"/>
      <c s="299"/>
    </row>
    <row r="11" spans="1:9" ht="24" customHeight="1">
      <c r="A11" s="527" t="s">
        <v>957</v>
      </c>
      <c s="527"/>
      <c s="527"/>
      <c s="527"/>
      <c s="249">
        <v>1708</v>
      </c>
      <c s="267">
        <f>'Раздел 17'!D11</f>
        <v>2</v>
      </c>
      <c s="296"/>
      <c s="299"/>
      <c s="299"/>
    </row>
    <row r="12" spans="6:9" ht="12.75">
      <c r="F12" s="298"/>
      <c s="300"/>
      <c s="299"/>
      <c s="299"/>
    </row>
    <row r="13" ht="12.75" hidden="1"/>
    <row r="14" spans="1:8" ht="84" customHeight="1">
      <c r="A14" s="528" t="s">
        <v>2928</v>
      </c>
      <c s="528"/>
      <c s="528"/>
      <c s="528"/>
      <c s="528"/>
      <c s="528"/>
      <c s="529"/>
      <c s="301"/>
    </row>
    <row r="15" spans="1:7" ht="28.5" customHeight="1">
      <c r="A15" s="469" t="s">
        <v>106</v>
      </c>
      <c s="469"/>
      <c s="469"/>
      <c s="189" t="s">
        <v>17</v>
      </c>
      <c s="189" t="s">
        <v>68</v>
      </c>
      <c s="263" t="s">
        <v>775</v>
      </c>
      <c s="302"/>
    </row>
    <row r="16" spans="1:7" ht="12.75">
      <c r="A16" s="469" t="s">
        <v>2876</v>
      </c>
      <c s="469"/>
      <c s="469"/>
      <c s="261" t="s">
        <v>2877</v>
      </c>
      <c s="202">
        <v>3</v>
      </c>
      <c s="202">
        <v>4</v>
      </c>
      <c s="303"/>
    </row>
    <row r="17" spans="1:7" ht="12.75">
      <c r="A17" s="526" t="s">
        <v>958</v>
      </c>
      <c s="526"/>
      <c s="526"/>
      <c s="189">
        <v>1801</v>
      </c>
      <c s="304">
        <f>'Раздел 18'!D4</f>
        <v>5</v>
      </c>
      <c s="304">
        <f>'Раздел 18'!E4</f>
        <v>2</v>
      </c>
      <c s="303"/>
    </row>
    <row r="18" spans="1:7" ht="39" customHeight="1">
      <c r="A18" s="526" t="s">
        <v>776</v>
      </c>
      <c s="526"/>
      <c s="526"/>
      <c s="189">
        <v>1802</v>
      </c>
      <c s="304">
        <f>'Раздел 18'!D5</f>
        <v>4</v>
      </c>
      <c s="304">
        <f>'Раздел 18'!E5</f>
        <v>2</v>
      </c>
      <c s="303"/>
    </row>
    <row r="19" spans="1:7" ht="12.75">
      <c r="A19" s="526" t="s">
        <v>777</v>
      </c>
      <c s="526"/>
      <c s="526"/>
      <c s="189">
        <v>1803</v>
      </c>
      <c s="304">
        <f>'Раздел 18'!D6</f>
        <v>0</v>
      </c>
      <c s="304">
        <f>'Раздел 18'!E6</f>
        <v>0</v>
      </c>
      <c s="303"/>
    </row>
    <row r="20" spans="1:7" ht="12.75">
      <c r="A20" s="526" t="s">
        <v>778</v>
      </c>
      <c s="526"/>
      <c s="526"/>
      <c s="189">
        <v>1804</v>
      </c>
      <c s="304">
        <f>'Раздел 18'!D7</f>
        <v>5</v>
      </c>
      <c s="304">
        <f>'Раздел 18'!E7</f>
        <v>2</v>
      </c>
      <c s="303"/>
    </row>
    <row r="21" spans="1:7" ht="12.75">
      <c r="A21" s="526" t="s">
        <v>779</v>
      </c>
      <c s="526"/>
      <c s="526"/>
      <c s="189">
        <v>1805</v>
      </c>
      <c s="304">
        <f>'Раздел 18'!D8</f>
        <v>1</v>
      </c>
      <c s="304" t="s">
        <v>2929</v>
      </c>
      <c s="303"/>
    </row>
    <row r="22" spans="1:7" ht="12.75">
      <c r="A22" s="526" t="s">
        <v>780</v>
      </c>
      <c s="526"/>
      <c s="526"/>
      <c s="189">
        <v>1806</v>
      </c>
      <c s="304">
        <f>'Раздел 18'!D9</f>
        <v>0</v>
      </c>
      <c s="304" t="s">
        <v>2929</v>
      </c>
      <c s="303"/>
    </row>
    <row r="23" spans="1:7" ht="12.75">
      <c r="A23" s="526" t="s">
        <v>781</v>
      </c>
      <c s="526"/>
      <c s="526"/>
      <c s="189">
        <v>1807</v>
      </c>
      <c s="304">
        <f>'Раздел 18'!D10</f>
        <v>0</v>
      </c>
      <c s="304" t="s">
        <v>2929</v>
      </c>
      <c s="303"/>
    </row>
    <row r="24" spans="1:7" ht="12.75">
      <c r="A24" s="526" t="s">
        <v>782</v>
      </c>
      <c s="526"/>
      <c s="526"/>
      <c s="189">
        <v>1808</v>
      </c>
      <c s="304">
        <f>'Раздел 18'!D11</f>
        <v>0</v>
      </c>
      <c s="304" t="s">
        <v>2929</v>
      </c>
      <c s="303"/>
    </row>
    <row r="25" spans="1:7" ht="12.75">
      <c r="A25" s="526" t="s">
        <v>783</v>
      </c>
      <c s="526"/>
      <c s="526"/>
      <c s="189">
        <v>1809</v>
      </c>
      <c s="304">
        <f>'Раздел 18'!D12</f>
        <v>3</v>
      </c>
      <c s="304" t="s">
        <v>2929</v>
      </c>
      <c s="303"/>
    </row>
    <row r="26" spans="1:7" ht="26.25" customHeight="1">
      <c r="A26" s="526" t="s">
        <v>959</v>
      </c>
      <c s="526"/>
      <c s="526"/>
      <c s="189">
        <v>1810</v>
      </c>
      <c s="304">
        <f>'Раздел 18'!D13</f>
        <v>1</v>
      </c>
      <c s="304" t="s">
        <v>2929</v>
      </c>
      <c s="303"/>
    </row>
    <row r="27" spans="1:7" ht="30" customHeight="1">
      <c r="A27" s="526" t="s">
        <v>2926</v>
      </c>
      <c s="526"/>
      <c s="526"/>
      <c s="189">
        <v>1811</v>
      </c>
      <c s="304">
        <f>'Раздел 18'!D14</f>
        <v>1</v>
      </c>
      <c s="304" t="s">
        <v>2929</v>
      </c>
      <c s="303"/>
    </row>
  </sheetData>
  <sheetProtection password="CF7A" sheet="1" objects="1" scenarios="1" formatColumns="0" formatRows="0" autoFilter="0"/>
  <mergeCells count="25">
    <mergeCell ref="A7:D7"/>
    <mergeCell ref="A8:D8"/>
    <mergeCell ref="A1:F1"/>
    <mergeCell ref="A2:D2"/>
    <mergeCell ref="A3:D3"/>
    <mergeCell ref="A4:D4"/>
    <mergeCell ref="A5:D5"/>
    <mergeCell ref="A6:D6"/>
    <mergeCell ref="A9:D9"/>
    <mergeCell ref="A14:G14"/>
    <mergeCell ref="A17:C17"/>
    <mergeCell ref="A21:C21"/>
    <mergeCell ref="A15:C15"/>
    <mergeCell ref="A16:C16"/>
    <mergeCell ref="A18:C18"/>
    <mergeCell ref="A10:D10"/>
    <mergeCell ref="A11:D11"/>
    <mergeCell ref="A26:C26"/>
    <mergeCell ref="A27:C27"/>
    <mergeCell ref="A22:C22"/>
    <mergeCell ref="A23:C23"/>
    <mergeCell ref="A24:C24"/>
    <mergeCell ref="A19:C19"/>
    <mergeCell ref="A20:C20"/>
    <mergeCell ref="A25:C25"/>
  </mergeCells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scale="9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44">
    <tabColor rgb="FFFFFF00"/>
    <pageSetUpPr fitToPage="1"/>
  </sheetPr>
  <dimension ref="A1:H24"/>
  <sheetViews>
    <sheetView view="pageBreakPreview" zoomScaleNormal="100" zoomScaleSheetLayoutView="100" workbookViewId="0" topLeftCell="A1">
      <selection pane="topLeft" activeCell="A19" sqref="A19:B24"/>
    </sheetView>
  </sheetViews>
  <sheetFormatPr defaultRowHeight="12.75"/>
  <cols>
    <col min="1" max="1" width="59.1428571428571" customWidth="1"/>
    <col min="2" max="2" width="10.1428571428571" customWidth="1"/>
    <col min="3" max="3" width="12.1428571428571" customWidth="1"/>
    <col min="4" max="4" width="17.4285714285714" customWidth="1"/>
  </cols>
  <sheetData>
    <row r="1" spans="1:8" ht="116.25" customHeight="1">
      <c r="A1" s="524" t="s">
        <v>2930</v>
      </c>
      <c s="524"/>
      <c s="524"/>
      <c s="524"/>
      <c s="241"/>
      <c s="241"/>
      <c s="241"/>
      <c s="241"/>
    </row>
    <row r="2" spans="1:4" ht="51">
      <c r="A2" s="185" t="s">
        <v>106</v>
      </c>
      <c s="185" t="s">
        <v>17</v>
      </c>
      <c s="185" t="s">
        <v>68</v>
      </c>
      <c s="185" t="s">
        <v>2890</v>
      </c>
    </row>
    <row r="3" spans="1:4" ht="12.75">
      <c r="A3" s="185" t="s">
        <v>2876</v>
      </c>
      <c s="185" t="s">
        <v>2877</v>
      </c>
      <c s="185" t="s">
        <v>12</v>
      </c>
      <c s="185">
        <v>4</v>
      </c>
    </row>
    <row r="4" spans="1:4" ht="25.5">
      <c r="A4" s="191" t="s">
        <v>2888</v>
      </c>
      <c s="185">
        <v>1901</v>
      </c>
      <c s="213">
        <f>'Раздел 19'!D4</f>
        <v>11393.4</v>
      </c>
      <c s="213">
        <f>'Раздел 19'!E4</f>
        <v>10444.299999999999</v>
      </c>
    </row>
    <row r="5" spans="1:4" ht="24" customHeight="1">
      <c r="A5" s="186" t="s">
        <v>2889</v>
      </c>
      <c s="185">
        <v>1902</v>
      </c>
      <c s="213">
        <f>'Раздел 19'!D5</f>
        <v>10444.299999999999</v>
      </c>
      <c s="213">
        <f>'Раздел 19'!E5</f>
        <v>10444.299999999999</v>
      </c>
    </row>
    <row r="6" spans="1:4" ht="25.5">
      <c r="A6" s="187" t="s">
        <v>1002</v>
      </c>
      <c s="185">
        <v>1903</v>
      </c>
      <c s="213">
        <f>'Раздел 19'!D6</f>
        <v>0</v>
      </c>
      <c s="213">
        <f>'Раздел 19'!E6</f>
        <v>0</v>
      </c>
    </row>
    <row r="7" spans="1:4" ht="12.75">
      <c r="A7" s="187" t="s">
        <v>1003</v>
      </c>
      <c s="185">
        <v>1904</v>
      </c>
      <c s="213">
        <f>'Раздел 19'!D7</f>
        <v>7284.8999999999996</v>
      </c>
      <c s="213">
        <f>'Раздел 19'!E7</f>
        <v>7284.8999999999996</v>
      </c>
    </row>
    <row r="8" spans="1:4" ht="12.75">
      <c r="A8" s="187" t="s">
        <v>1004</v>
      </c>
      <c s="185">
        <v>1905</v>
      </c>
      <c s="213">
        <f>'Раздел 19'!D8</f>
        <v>3159.4000000000001</v>
      </c>
      <c s="213">
        <f>'Раздел 19'!E8</f>
        <v>3159.4000000000001</v>
      </c>
    </row>
    <row r="9" spans="1:4" ht="12.75">
      <c r="A9" s="186" t="s">
        <v>1005</v>
      </c>
      <c s="185">
        <v>1906</v>
      </c>
      <c s="213">
        <f>'Раздел 19'!D9</f>
        <v>0</v>
      </c>
      <c s="213">
        <f>'Раздел 19'!E9</f>
        <v>0</v>
      </c>
    </row>
    <row r="10" spans="1:4" ht="12.75">
      <c r="A10" s="186" t="s">
        <v>1006</v>
      </c>
      <c s="185">
        <v>1907</v>
      </c>
      <c s="213">
        <f>'Раздел 19'!D10</f>
        <v>949.10000000000002</v>
      </c>
      <c s="213">
        <f>'Раздел 19'!E10</f>
        <v>0</v>
      </c>
    </row>
    <row r="11" spans="1:4" ht="12.75">
      <c r="A11" s="186" t="s">
        <v>2891</v>
      </c>
      <c s="185">
        <v>1908</v>
      </c>
      <c s="213">
        <f>'Раздел 19'!D11</f>
        <v>0</v>
      </c>
      <c s="213">
        <f>'Раздел 19'!E11</f>
        <v>0</v>
      </c>
    </row>
    <row r="12" spans="1:4" ht="12.75">
      <c r="A12" s="186" t="s">
        <v>2892</v>
      </c>
      <c s="185">
        <v>1909</v>
      </c>
      <c s="213">
        <f>'Раздел 19'!D12</f>
        <v>0</v>
      </c>
      <c s="213">
        <f>'Раздел 19'!E12</f>
        <v>0</v>
      </c>
    </row>
    <row r="13" spans="1:4" ht="30" customHeight="1">
      <c r="A13" s="191" t="s">
        <v>1010</v>
      </c>
      <c s="185">
        <v>1910</v>
      </c>
      <c s="213">
        <f>'Раздел 19'!D13</f>
        <v>200</v>
      </c>
      <c s="213">
        <f>'Раздел 19'!E13</f>
        <v>0</v>
      </c>
    </row>
    <row r="14" spans="1:4" ht="12.75">
      <c r="A14" s="201" t="s">
        <v>1011</v>
      </c>
      <c s="185">
        <v>1911</v>
      </c>
      <c s="213">
        <f>'Раздел 19'!D14</f>
        <v>295.89999999999998</v>
      </c>
      <c s="213">
        <f>'Раздел 19'!E14</f>
        <v>0</v>
      </c>
    </row>
    <row r="15" spans="1:4" ht="12.75">
      <c r="A15" s="200"/>
      <c s="200"/>
      <c s="200"/>
      <c s="200"/>
    </row>
    <row r="16" spans="1:8" ht="15.75" customHeight="1">
      <c r="A16" s="484" t="s">
        <v>2933</v>
      </c>
      <c s="484"/>
      <c s="484"/>
      <c s="484"/>
      <c s="484"/>
      <c s="484"/>
      <c s="484"/>
      <c s="484"/>
    </row>
    <row r="17" spans="1:6" ht="25.5" customHeight="1">
      <c r="A17" s="185" t="s">
        <v>106</v>
      </c>
      <c s="185" t="s">
        <v>17</v>
      </c>
      <c s="185" t="s">
        <v>68</v>
      </c>
      <c s="469" t="s">
        <v>1012</v>
      </c>
      <c s="469"/>
      <c s="469"/>
    </row>
    <row r="18" spans="1:6" ht="12.75">
      <c r="A18" s="185">
        <v>1</v>
      </c>
      <c s="185">
        <v>2</v>
      </c>
      <c s="185" t="s">
        <v>12</v>
      </c>
      <c s="469">
        <v>4</v>
      </c>
      <c s="469"/>
      <c s="469"/>
    </row>
    <row r="19" spans="1:6" ht="12.75">
      <c r="A19" s="191" t="s">
        <v>2932</v>
      </c>
      <c s="185">
        <v>2001</v>
      </c>
      <c s="213">
        <f>'Раздел 20'!D4</f>
        <v>10198.1</v>
      </c>
      <c s="531">
        <f>'Раздел 20'!E4</f>
        <v>10189.6</v>
      </c>
      <c s="531"/>
      <c s="531"/>
    </row>
    <row r="20" spans="1:6" ht="25.5">
      <c r="A20" s="186" t="s">
        <v>1013</v>
      </c>
      <c s="185">
        <v>2002</v>
      </c>
      <c s="213">
        <f>'Раздел 20'!D5</f>
        <v>8349.8999999999996</v>
      </c>
      <c s="531">
        <f>'Раздел 20'!E5</f>
        <v>8349.8999999999996</v>
      </c>
      <c s="531"/>
      <c s="531"/>
    </row>
    <row r="21" spans="1:6" ht="12.75">
      <c r="A21" s="186" t="s">
        <v>1014</v>
      </c>
      <c s="185">
        <v>2003</v>
      </c>
      <c s="213">
        <f>'Раздел 20'!D6</f>
        <v>1749.2</v>
      </c>
      <c s="531">
        <f>'Раздел 20'!E6</f>
        <v>1740.7</v>
      </c>
      <c s="531"/>
      <c s="531"/>
    </row>
    <row r="22" spans="1:6" ht="12.75">
      <c r="A22" s="186" t="s">
        <v>1015</v>
      </c>
      <c s="185">
        <v>2004</v>
      </c>
      <c s="213">
        <f>'Раздел 20'!D7</f>
        <v>41.100000000000001</v>
      </c>
      <c s="531">
        <f>'Раздел 20'!E7</f>
        <v>41.100000000000001</v>
      </c>
      <c s="531"/>
      <c s="531"/>
    </row>
    <row r="23" spans="1:6" ht="12.75">
      <c r="A23" s="186" t="s">
        <v>1016</v>
      </c>
      <c s="185">
        <v>2005</v>
      </c>
      <c s="213">
        <f>'Раздел 20'!D8</f>
        <v>57.899999999999999</v>
      </c>
      <c s="531">
        <f>'Раздел 20'!E8</f>
        <v>57.899999999999999</v>
      </c>
      <c s="531"/>
      <c s="531"/>
    </row>
    <row r="24" spans="1:6" ht="12.75">
      <c r="A24" s="201" t="s">
        <v>1017</v>
      </c>
      <c s="185">
        <v>2006</v>
      </c>
      <c s="213">
        <f>'Раздел 20'!D9</f>
        <v>1099.4000000000001</v>
      </c>
      <c s="531">
        <f>'Раздел 20'!E9</f>
        <v>202.69999999999999</v>
      </c>
      <c s="531"/>
      <c s="531"/>
    </row>
  </sheetData>
  <sheetProtection password="CF7A" sheet="1" objects="1" scenarios="1" formatColumns="0" formatRows="0" autoFilter="0"/>
  <mergeCells count="10">
    <mergeCell ref="A1:D1"/>
    <mergeCell ref="D17:F17"/>
    <mergeCell ref="D24:F24"/>
    <mergeCell ref="A16:H16"/>
    <mergeCell ref="D18:F18"/>
    <mergeCell ref="D19:F19"/>
    <mergeCell ref="D20:F20"/>
    <mergeCell ref="D21:F21"/>
    <mergeCell ref="D22:F22"/>
    <mergeCell ref="D23:F23"/>
  </mergeCells>
  <dataValidations count="1">
    <dataValidation type="whole" operator="greaterThanOrEqual" allowBlank="1" showInputMessage="1" showErrorMessage="1" error="Возможен ввод только целых чисел." sqref="C4:D14 C19:D24">
      <formula1>0</formula1>
    </dataValidation>
  </dataValidations>
  <pageMargins left="0.511811023622047" right="0.511811023622047" top="0.590551181102362" bottom="0.393700787401575" header="0" footer="0"/>
  <pageSetup firstPageNumber="1" useFirstPageNumber="1" fitToHeight="0" horizontalDpi="300" verticalDpi="300" orientation="landscape" paperSize="9" r:id="rId1"/>
  <headerFooter alignWithMargins="0"/>
  <ignoredErrors>
    <ignoredError sqref="C3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48">
    <tabColor rgb="FFFFFF00"/>
    <pageSetUpPr fitToPage="1"/>
  </sheetPr>
  <dimension ref="A15:X49"/>
  <sheetViews>
    <sheetView view="pageBreakPreview" zoomScale="85" zoomScaleNormal="100" zoomScaleSheetLayoutView="85" workbookViewId="0" topLeftCell="A15">
      <selection pane="topLeft" activeCell="A35" sqref="A35:X35"/>
    </sheetView>
  </sheetViews>
  <sheetFormatPr defaultRowHeight="12.75"/>
  <cols>
    <col min="1" max="1" width="48.4285714285714" style="169" bestFit="1" customWidth="1"/>
    <col min="2" max="14" width="0" style="169" hidden="1" customWidth="1"/>
    <col min="15" max="15" width="7.57142857142857" style="169" customWidth="1"/>
    <col min="16" max="18" width="13.7142857142857" style="169" customWidth="1"/>
    <col min="19" max="19" width="15.1428571428571" style="169" customWidth="1"/>
    <col min="20" max="20" width="15.2857142857143" style="169" customWidth="1"/>
    <col min="21" max="24" width="13.7142857142857" style="169" customWidth="1"/>
    <col min="25" max="16384" width="9.14285714285714" style="169"/>
  </cols>
  <sheetData>
    <row r="1" ht="12.75" hidden="1"/>
    <row r="2" ht="12.75" hidden="1"/>
    <row r="3" ht="12.75" hidden="1"/>
    <row r="4" ht="12.75" hidden="1"/>
    <row r="5" ht="12.75" hidden="1"/>
    <row r="6" ht="12.75" hidden="1"/>
    <row r="7" ht="12.75" hidden="1"/>
    <row r="8" ht="12.75" hidden="1"/>
    <row r="9" ht="12.75" hidden="1"/>
    <row r="10" ht="12.75" hidden="1"/>
    <row r="11" ht="12.75" hidden="1"/>
    <row r="12" ht="12.75" hidden="1"/>
    <row r="13" ht="12.75" hidden="1"/>
    <row r="14" ht="12.75" hidden="1"/>
    <row r="15" spans="1:24" ht="77.25" customHeight="1">
      <c r="A15" s="532" t="s">
        <v>2940</v>
      </c>
      <c s="532"/>
      <c s="532"/>
      <c s="532"/>
      <c s="532"/>
      <c s="532"/>
      <c s="532"/>
      <c s="532"/>
      <c s="532"/>
      <c s="532"/>
      <c s="532"/>
      <c s="532"/>
      <c s="532"/>
      <c s="532"/>
      <c s="532"/>
      <c s="532"/>
      <c s="532"/>
      <c s="532"/>
      <c s="532"/>
      <c s="532"/>
      <c s="532"/>
      <c s="532"/>
      <c s="532"/>
      <c s="532"/>
    </row>
    <row r="16" spans="1:24" ht="30.75" customHeight="1">
      <c r="A16" s="533" t="s">
        <v>106</v>
      </c>
      <c s="209"/>
      <c s="209"/>
      <c s="209"/>
      <c s="209"/>
      <c s="209"/>
      <c s="209"/>
      <c s="209"/>
      <c s="209"/>
      <c s="209"/>
      <c s="209"/>
      <c s="209"/>
      <c s="209"/>
      <c s="209"/>
      <c s="533" t="s">
        <v>96</v>
      </c>
      <c s="533" t="s">
        <v>1021</v>
      </c>
      <c s="533"/>
      <c s="533" t="s">
        <v>1024</v>
      </c>
      <c s="533"/>
      <c s="533"/>
      <c s="533" t="s">
        <v>1026</v>
      </c>
      <c s="533"/>
      <c s="533"/>
      <c s="533"/>
    </row>
    <row r="17" spans="1:24" ht="48.75" customHeight="1">
      <c r="A17" s="533"/>
      <c s="209"/>
      <c s="209"/>
      <c s="209"/>
      <c s="209"/>
      <c s="209"/>
      <c s="209"/>
      <c s="209"/>
      <c s="209"/>
      <c s="209"/>
      <c s="209"/>
      <c s="209"/>
      <c s="209"/>
      <c s="209"/>
      <c s="533"/>
      <c s="533" t="s">
        <v>1022</v>
      </c>
      <c s="533" t="s">
        <v>1023</v>
      </c>
      <c s="533" t="s">
        <v>1018</v>
      </c>
      <c s="533"/>
      <c s="533" t="s">
        <v>2936</v>
      </c>
      <c s="533" t="s">
        <v>2935</v>
      </c>
      <c s="533"/>
      <c s="533" t="s">
        <v>1019</v>
      </c>
      <c s="533"/>
    </row>
    <row r="18" spans="1:24" ht="96.75" customHeight="1">
      <c r="A18" s="533"/>
      <c s="209"/>
      <c s="209"/>
      <c s="209"/>
      <c s="209"/>
      <c s="209"/>
      <c s="209"/>
      <c s="209"/>
      <c s="209"/>
      <c s="209"/>
      <c s="209"/>
      <c s="209"/>
      <c s="209"/>
      <c s="209"/>
      <c s="533"/>
      <c s="533"/>
      <c s="533"/>
      <c s="209" t="s">
        <v>2937</v>
      </c>
      <c s="209" t="s">
        <v>1025</v>
      </c>
      <c s="533"/>
      <c s="209" t="s">
        <v>1020</v>
      </c>
      <c s="209" t="s">
        <v>2938</v>
      </c>
      <c s="209" t="s">
        <v>1020</v>
      </c>
      <c s="209" t="s">
        <v>2938</v>
      </c>
    </row>
    <row r="19" spans="1:24" ht="15.75">
      <c r="A19" s="220" t="s">
        <v>2876</v>
      </c>
      <c s="220"/>
      <c s="220"/>
      <c s="220"/>
      <c s="220"/>
      <c s="220"/>
      <c s="220"/>
      <c s="220"/>
      <c s="220"/>
      <c s="220"/>
      <c s="220"/>
      <c s="220"/>
      <c s="220"/>
      <c s="220"/>
      <c s="220" t="s">
        <v>2877</v>
      </c>
      <c s="220">
        <v>3</v>
      </c>
      <c s="220">
        <v>4</v>
      </c>
      <c s="220">
        <v>5</v>
      </c>
      <c s="220">
        <v>6</v>
      </c>
      <c s="220">
        <v>7</v>
      </c>
      <c s="220">
        <v>8</v>
      </c>
      <c s="220">
        <v>9</v>
      </c>
      <c s="220">
        <v>10</v>
      </c>
      <c s="220">
        <v>11</v>
      </c>
    </row>
    <row r="20" spans="1:24" ht="31.5">
      <c r="A20" s="221" t="s">
        <v>2934</v>
      </c>
      <c s="221"/>
      <c s="221"/>
      <c s="221"/>
      <c s="221"/>
      <c s="221"/>
      <c s="221"/>
      <c s="221"/>
      <c s="221"/>
      <c s="221"/>
      <c s="221"/>
      <c s="221"/>
      <c s="221"/>
      <c s="221"/>
      <c s="222">
        <v>2101</v>
      </c>
      <c s="223">
        <f>'Раздел 21'!P6</f>
        <v>15.5</v>
      </c>
      <c s="223">
        <f>'Раздел 21'!Q6</f>
        <v>0.10000000000000001</v>
      </c>
      <c s="223">
        <f>'Раздел 21'!R6</f>
        <v>6395</v>
      </c>
      <c s="223">
        <f>'Раздел 21'!S6</f>
        <v>0</v>
      </c>
      <c s="223">
        <f>'Раздел 21'!T6</f>
        <v>17.199999999999999</v>
      </c>
      <c s="223">
        <f>'Раздел 21'!U6</f>
        <v>6395</v>
      </c>
      <c s="223">
        <f>'Раздел 21'!V6</f>
        <v>0</v>
      </c>
      <c s="223">
        <f>'Раздел 21'!W6</f>
        <v>17.199999999999999</v>
      </c>
      <c s="223">
        <f>'Раздел 21'!X6</f>
        <v>0</v>
      </c>
    </row>
    <row r="21" spans="1:24" ht="31.5">
      <c r="A21" s="224" t="s">
        <v>2381</v>
      </c>
      <c s="221"/>
      <c s="221"/>
      <c s="221"/>
      <c s="221"/>
      <c s="221"/>
      <c s="221"/>
      <c s="221"/>
      <c s="221"/>
      <c s="221"/>
      <c s="221"/>
      <c s="221"/>
      <c s="221"/>
      <c s="221"/>
      <c s="222">
        <v>2102</v>
      </c>
      <c s="223">
        <f>'Раздел 21'!P7</f>
        <v>1</v>
      </c>
      <c s="223">
        <f>'Раздел 21'!Q7</f>
        <v>0</v>
      </c>
      <c s="223">
        <f>'Раздел 21'!R7</f>
        <v>540.29999999999995</v>
      </c>
      <c s="223">
        <f>'Раздел 21'!S7</f>
        <v>0</v>
      </c>
      <c s="223">
        <f>'Раздел 21'!T7</f>
        <v>0</v>
      </c>
      <c s="223">
        <f>'Раздел 21'!U7</f>
        <v>540.29999999999995</v>
      </c>
      <c s="223">
        <f>'Раздел 21'!V7</f>
        <v>0</v>
      </c>
      <c s="223">
        <f>'Раздел 21'!W7</f>
        <v>0</v>
      </c>
      <c s="223">
        <f>'Раздел 21'!X7</f>
        <v>0</v>
      </c>
    </row>
    <row r="22" spans="1:24" ht="31.5">
      <c r="A22" s="225" t="s">
        <v>903</v>
      </c>
      <c s="226"/>
      <c s="226"/>
      <c s="226"/>
      <c s="226"/>
      <c s="226"/>
      <c s="226"/>
      <c s="226"/>
      <c s="226"/>
      <c s="226"/>
      <c s="226"/>
      <c s="226"/>
      <c s="226"/>
      <c s="226"/>
      <c s="222">
        <v>2103</v>
      </c>
      <c s="223">
        <f>'Раздел 21'!P8</f>
        <v>1</v>
      </c>
      <c s="223">
        <f>'Раздел 21'!Q8</f>
        <v>0</v>
      </c>
      <c s="223">
        <f>'Раздел 21'!R8</f>
        <v>540.29999999999995</v>
      </c>
      <c s="223">
        <f>'Раздел 21'!S8</f>
        <v>0</v>
      </c>
      <c s="223">
        <f>'Раздел 21'!T8</f>
        <v>0</v>
      </c>
      <c s="223">
        <f>'Раздел 21'!U8</f>
        <v>540.29999999999995</v>
      </c>
      <c s="223">
        <f>'Раздел 21'!V8</f>
        <v>0</v>
      </c>
      <c s="223">
        <f>'Раздел 21'!W8</f>
        <v>0</v>
      </c>
      <c s="223">
        <f>'Раздел 21'!X8</f>
        <v>0</v>
      </c>
    </row>
    <row r="23" spans="1:24" ht="15.75">
      <c r="A23" s="225" t="s">
        <v>904</v>
      </c>
      <c s="226"/>
      <c s="226"/>
      <c s="226"/>
      <c s="226"/>
      <c s="226"/>
      <c s="226"/>
      <c s="226"/>
      <c s="226"/>
      <c s="226"/>
      <c s="226"/>
      <c s="226"/>
      <c s="226"/>
      <c s="226"/>
      <c s="222">
        <v>2104</v>
      </c>
      <c s="223">
        <f>'Раздел 21'!P9</f>
        <v>0</v>
      </c>
      <c s="223">
        <f>'Раздел 21'!Q9</f>
        <v>0</v>
      </c>
      <c s="223">
        <f>'Раздел 21'!R9</f>
        <v>0</v>
      </c>
      <c s="223">
        <f>'Раздел 21'!S9</f>
        <v>0</v>
      </c>
      <c s="223">
        <f>'Раздел 21'!T9</f>
        <v>0</v>
      </c>
      <c s="223">
        <f>'Раздел 21'!U9</f>
        <v>0</v>
      </c>
      <c s="223">
        <f>'Раздел 21'!V9</f>
        <v>0</v>
      </c>
      <c s="223">
        <f>'Раздел 21'!W9</f>
        <v>0</v>
      </c>
      <c s="223">
        <f>'Раздел 21'!X9</f>
        <v>0</v>
      </c>
    </row>
    <row r="24" spans="1:24" ht="15.75">
      <c r="A24" s="225" t="s">
        <v>905</v>
      </c>
      <c s="226"/>
      <c s="226"/>
      <c s="226"/>
      <c s="226"/>
      <c s="226"/>
      <c s="226"/>
      <c s="226"/>
      <c s="226"/>
      <c s="226"/>
      <c s="226"/>
      <c s="226"/>
      <c s="226"/>
      <c s="226"/>
      <c s="222">
        <v>2105</v>
      </c>
      <c s="223">
        <f>'Раздел 21'!P10</f>
        <v>0</v>
      </c>
      <c s="223">
        <f>'Раздел 21'!Q10</f>
        <v>0</v>
      </c>
      <c s="223">
        <f>'Раздел 21'!R10</f>
        <v>0</v>
      </c>
      <c s="223">
        <f>'Раздел 21'!S10</f>
        <v>0</v>
      </c>
      <c s="223">
        <f>'Раздел 21'!T10</f>
        <v>0</v>
      </c>
      <c s="223">
        <f>'Раздел 21'!U10</f>
        <v>0</v>
      </c>
      <c s="223">
        <f>'Раздел 21'!V10</f>
        <v>0</v>
      </c>
      <c s="223">
        <f>'Раздел 21'!W10</f>
        <v>0</v>
      </c>
      <c s="223">
        <f>'Раздел 21'!X10</f>
        <v>0</v>
      </c>
    </row>
    <row r="25" spans="1:24" ht="15.75">
      <c r="A25" s="224" t="s">
        <v>2382</v>
      </c>
      <c s="221"/>
      <c s="221"/>
      <c s="221"/>
      <c s="221"/>
      <c s="221"/>
      <c s="221"/>
      <c s="221"/>
      <c s="221"/>
      <c s="221"/>
      <c s="221"/>
      <c s="221"/>
      <c s="221"/>
      <c s="221"/>
      <c s="222">
        <v>2106</v>
      </c>
      <c s="223">
        <f>'Раздел 21'!P11</f>
        <v>5.7999999999999998</v>
      </c>
      <c s="223">
        <f>'Раздел 21'!Q11</f>
        <v>0.10000000000000001</v>
      </c>
      <c s="223">
        <f>'Раздел 21'!R11</f>
        <v>3562.9000000000001</v>
      </c>
      <c s="223">
        <f>'Раздел 21'!S11</f>
        <v>0</v>
      </c>
      <c s="223">
        <f>'Раздел 21'!T11</f>
        <v>17.199999999999999</v>
      </c>
      <c s="223">
        <f>'Раздел 21'!U11</f>
        <v>3562.9000000000001</v>
      </c>
      <c s="223">
        <f>'Раздел 21'!V11</f>
        <v>0</v>
      </c>
      <c s="223">
        <f>'Раздел 21'!W11</f>
        <v>17.199999999999999</v>
      </c>
      <c s="223">
        <f>'Раздел 21'!X11</f>
        <v>0</v>
      </c>
    </row>
    <row r="26" spans="1:24" ht="31.5">
      <c r="A26" s="225" t="s">
        <v>768</v>
      </c>
      <c s="226"/>
      <c s="226"/>
      <c s="226"/>
      <c s="226"/>
      <c s="226"/>
      <c s="226"/>
      <c s="226"/>
      <c s="226"/>
      <c s="226"/>
      <c s="226"/>
      <c s="226"/>
      <c s="226"/>
      <c s="226"/>
      <c s="222">
        <v>2107</v>
      </c>
      <c s="223">
        <f>'Раздел 21'!P12</f>
        <v>5.7999999999999998</v>
      </c>
      <c s="223">
        <f>'Раздел 21'!Q12</f>
        <v>0.10000000000000001</v>
      </c>
      <c s="223">
        <f>'Раздел 21'!R12</f>
        <v>3562.9000000000001</v>
      </c>
      <c s="223">
        <f>'Раздел 21'!S12</f>
        <v>0</v>
      </c>
      <c s="223">
        <f>'Раздел 21'!T12</f>
        <v>17.199999999999999</v>
      </c>
      <c s="223">
        <f>'Раздел 21'!U12</f>
        <v>3562.9000000000001</v>
      </c>
      <c s="223">
        <f>'Раздел 21'!V12</f>
        <v>0</v>
      </c>
      <c s="223">
        <f>'Раздел 21'!W12</f>
        <v>17.199999999999999</v>
      </c>
      <c s="223">
        <f>'Раздел 21'!X12</f>
        <v>0</v>
      </c>
    </row>
    <row r="27" spans="1:24" ht="15.75">
      <c r="A27" s="225" t="s">
        <v>111</v>
      </c>
      <c s="226"/>
      <c s="226"/>
      <c s="226"/>
      <c s="226"/>
      <c s="226"/>
      <c s="226"/>
      <c s="226"/>
      <c s="226"/>
      <c s="226"/>
      <c s="226"/>
      <c s="226"/>
      <c s="226"/>
      <c s="226"/>
      <c s="222">
        <v>2108</v>
      </c>
      <c s="223">
        <f>'Раздел 21'!P13</f>
        <v>0</v>
      </c>
      <c s="223">
        <f>'Раздел 21'!Q13</f>
        <v>0</v>
      </c>
      <c s="223">
        <f>'Раздел 21'!R13</f>
        <v>0</v>
      </c>
      <c s="223">
        <f>'Раздел 21'!S13</f>
        <v>0</v>
      </c>
      <c s="223">
        <f>'Раздел 21'!T13</f>
        <v>0</v>
      </c>
      <c s="223">
        <f>'Раздел 21'!U13</f>
        <v>0</v>
      </c>
      <c s="223">
        <f>'Раздел 21'!V13</f>
        <v>0</v>
      </c>
      <c s="223">
        <f>'Раздел 21'!W13</f>
        <v>0</v>
      </c>
      <c s="223">
        <f>'Раздел 21'!X13</f>
        <v>0</v>
      </c>
    </row>
    <row r="28" spans="1:24" ht="15.75">
      <c r="A28" s="224" t="s">
        <v>1029</v>
      </c>
      <c s="221"/>
      <c s="221"/>
      <c s="221"/>
      <c s="221"/>
      <c s="221"/>
      <c s="221"/>
      <c s="221"/>
      <c s="221"/>
      <c s="221"/>
      <c s="221"/>
      <c s="221"/>
      <c s="221"/>
      <c s="221"/>
      <c s="222">
        <v>2109</v>
      </c>
      <c s="223">
        <f>'Раздел 21'!P14</f>
        <v>4.5</v>
      </c>
      <c s="223">
        <f>'Раздел 21'!Q14</f>
        <v>0</v>
      </c>
      <c s="223">
        <f>'Раздел 21'!R14</f>
        <v>1203.3</v>
      </c>
      <c s="223">
        <f>'Раздел 21'!S14</f>
        <v>0</v>
      </c>
      <c s="223">
        <f>'Раздел 21'!T14</f>
        <v>0</v>
      </c>
      <c s="223">
        <f>'Раздел 21'!U14</f>
        <v>1203.3</v>
      </c>
      <c s="223">
        <f>'Раздел 21'!V14</f>
        <v>0</v>
      </c>
      <c s="223">
        <f>'Раздел 21'!W14</f>
        <v>0</v>
      </c>
      <c s="223">
        <f>'Раздел 21'!X14</f>
        <v>0</v>
      </c>
    </row>
    <row r="29" spans="1:24" ht="15.75">
      <c r="A29" s="224" t="s">
        <v>915</v>
      </c>
      <c s="221"/>
      <c s="221"/>
      <c s="221"/>
      <c s="221"/>
      <c s="221"/>
      <c s="221"/>
      <c s="221"/>
      <c s="221"/>
      <c s="221"/>
      <c s="221"/>
      <c s="221"/>
      <c s="221"/>
      <c s="221"/>
      <c s="222">
        <v>2110</v>
      </c>
      <c s="223">
        <f>'Раздел 21'!P15</f>
        <v>4.2000000000000002</v>
      </c>
      <c s="223">
        <f>'Раздел 21'!Q15</f>
        <v>0</v>
      </c>
      <c s="223">
        <f>'Раздел 21'!R15</f>
        <v>1088.5</v>
      </c>
      <c s="223">
        <f>'Раздел 21'!S15</f>
        <v>0</v>
      </c>
      <c s="223">
        <f>'Раздел 21'!T15</f>
        <v>0</v>
      </c>
      <c s="223">
        <f>'Раздел 21'!U15</f>
        <v>1088.5</v>
      </c>
      <c s="223">
        <f>'Раздел 21'!V15</f>
        <v>0</v>
      </c>
      <c s="223">
        <f>'Раздел 21'!W15</f>
        <v>0</v>
      </c>
      <c s="223">
        <f>'Раздел 21'!X15</f>
        <v>0</v>
      </c>
    </row>
    <row r="31" spans="1:24" ht="15.75">
      <c r="A31" s="535" t="s">
        <v>1030</v>
      </c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</row>
    <row r="32" spans="1:24" ht="15.75">
      <c r="A32" s="535" t="s">
        <v>1031</v>
      </c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</row>
    <row r="33" spans="1:24" ht="15.75">
      <c r="A33" s="535" t="s">
        <v>1032</v>
      </c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  <c s="535"/>
    </row>
    <row r="35" spans="1:24" ht="93" customHeight="1">
      <c r="A35" s="534" t="s">
        <v>2944</v>
      </c>
      <c s="534"/>
      <c s="534"/>
      <c s="534"/>
      <c s="534"/>
      <c s="534"/>
      <c s="534"/>
      <c s="534"/>
      <c s="534"/>
      <c s="534"/>
      <c s="534"/>
      <c s="534"/>
      <c s="534"/>
      <c s="534"/>
      <c s="534"/>
      <c s="534"/>
      <c s="534"/>
      <c s="534"/>
      <c s="534"/>
      <c s="534"/>
      <c s="534"/>
      <c s="534"/>
      <c s="534"/>
      <c s="534"/>
    </row>
    <row r="36" spans="1:24" ht="31.5">
      <c r="A36" s="536" t="s">
        <v>95</v>
      </c>
      <c s="536"/>
      <c s="536"/>
      <c s="536"/>
      <c s="536"/>
      <c s="536"/>
      <c s="536"/>
      <c s="536"/>
      <c s="536"/>
      <c s="536"/>
      <c s="536"/>
      <c s="536"/>
      <c s="536"/>
      <c s="536"/>
      <c s="536"/>
      <c s="536"/>
      <c s="536"/>
      <c s="536"/>
      <c s="536"/>
      <c s="536"/>
      <c s="536"/>
      <c s="536"/>
      <c s="216" t="s">
        <v>96</v>
      </c>
      <c s="216" t="s">
        <v>39</v>
      </c>
    </row>
    <row r="37" spans="1:24" ht="15.75">
      <c r="A37" s="536">
        <v>1</v>
      </c>
      <c s="536"/>
      <c s="536"/>
      <c s="536"/>
      <c s="536"/>
      <c s="536"/>
      <c s="536"/>
      <c s="536"/>
      <c s="536"/>
      <c s="536"/>
      <c s="536"/>
      <c s="536"/>
      <c s="536"/>
      <c s="536"/>
      <c s="536"/>
      <c s="536"/>
      <c s="536"/>
      <c s="536"/>
      <c s="536"/>
      <c s="536"/>
      <c s="536"/>
      <c s="536"/>
      <c s="217">
        <v>2</v>
      </c>
      <c s="217">
        <v>3</v>
      </c>
    </row>
    <row r="38" spans="1:24" ht="20.25" customHeight="1">
      <c r="A38" s="537" t="s">
        <v>2942</v>
      </c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218">
        <v>2201</v>
      </c>
      <c s="219">
        <f>'Раздел 22'!D4</f>
        <v>47.899999999999999</v>
      </c>
    </row>
    <row r="39" spans="1:24" ht="15.75">
      <c r="A39" s="537" t="s">
        <v>784</v>
      </c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218">
        <v>2202</v>
      </c>
      <c s="219">
        <f>'Раздел 22'!D5</f>
        <v>0</v>
      </c>
    </row>
    <row r="40" spans="1:24" ht="15.75">
      <c r="A40" s="537" t="s">
        <v>2943</v>
      </c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218">
        <v>2203</v>
      </c>
      <c s="219">
        <f>'Раздел 22'!D6</f>
        <v>47.899999999999999</v>
      </c>
    </row>
    <row r="41" spans="1:24" ht="15.75">
      <c r="A41" s="537" t="s">
        <v>795</v>
      </c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218">
        <v>2204</v>
      </c>
      <c s="219">
        <f>'Раздел 22'!D7</f>
        <v>0</v>
      </c>
    </row>
    <row r="42" spans="1:24" ht="15.75">
      <c r="A42" s="537" t="s">
        <v>785</v>
      </c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218">
        <v>2205</v>
      </c>
      <c s="219">
        <f>'Раздел 22'!D8</f>
        <v>0</v>
      </c>
    </row>
    <row r="43" spans="1:24" ht="18" customHeight="1">
      <c r="A43" s="537" t="s">
        <v>125</v>
      </c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218">
        <v>2206</v>
      </c>
      <c s="219">
        <f>'Раздел 22'!D9</f>
        <v>0</v>
      </c>
    </row>
    <row r="44" spans="1:24" ht="16.5" customHeight="1">
      <c r="A44" s="537" t="s">
        <v>126</v>
      </c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218">
        <v>2207</v>
      </c>
      <c s="219">
        <f>'Раздел 22'!D10</f>
        <v>0</v>
      </c>
    </row>
    <row r="45" spans="1:24" ht="15.75">
      <c r="A45" s="537" t="s">
        <v>127</v>
      </c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218">
        <v>2208</v>
      </c>
      <c s="219">
        <f>'Раздел 22'!D11</f>
        <v>0</v>
      </c>
    </row>
    <row r="46" spans="1:24" ht="15.75">
      <c r="A46" s="537" t="s">
        <v>128</v>
      </c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218">
        <v>2209</v>
      </c>
      <c s="219">
        <f>'Раздел 22'!D12</f>
        <v>47.899999999999999</v>
      </c>
    </row>
    <row r="47" spans="1:24" ht="15.75">
      <c r="A47" s="537" t="s">
        <v>796</v>
      </c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218">
        <v>2210</v>
      </c>
      <c s="219">
        <f>'Раздел 22'!D13</f>
        <v>36.899999999999999</v>
      </c>
    </row>
    <row r="48" spans="1:24" ht="15.75">
      <c r="A48" s="537" t="s">
        <v>786</v>
      </c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537"/>
      <c s="218">
        <v>2211</v>
      </c>
      <c s="219">
        <f>'Раздел 22'!D14</f>
        <v>0</v>
      </c>
    </row>
    <row r="49" spans="1:24" ht="18" customHeight="1">
      <c r="A49" s="538" t="s">
        <v>129</v>
      </c>
      <c s="539"/>
      <c s="539"/>
      <c s="539"/>
      <c s="539"/>
      <c s="539"/>
      <c s="539"/>
      <c s="539"/>
      <c s="539"/>
      <c s="539"/>
      <c s="539"/>
      <c s="539"/>
      <c s="539"/>
      <c s="539"/>
      <c s="539"/>
      <c s="539"/>
      <c s="539"/>
      <c s="539"/>
      <c s="539"/>
      <c s="539"/>
      <c s="539"/>
      <c s="540"/>
      <c s="218">
        <v>2212</v>
      </c>
      <c s="219">
        <f>'Раздел 22'!D15</f>
        <v>0</v>
      </c>
    </row>
  </sheetData>
  <sheetProtection password="CF7A" sheet="1" objects="1" scenarios="1" formatColumns="0" formatRows="0" autoFilter="0"/>
  <mergeCells count="30">
    <mergeCell ref="A48:V48"/>
    <mergeCell ref="A49:V49"/>
    <mergeCell ref="A42:V42"/>
    <mergeCell ref="A43:V43"/>
    <mergeCell ref="A44:V44"/>
    <mergeCell ref="A45:V45"/>
    <mergeCell ref="A46:V46"/>
    <mergeCell ref="A47:V47"/>
    <mergeCell ref="A36:V36"/>
    <mergeCell ref="A37:V37"/>
    <mergeCell ref="A38:V38"/>
    <mergeCell ref="A39:V39"/>
    <mergeCell ref="A40:V40"/>
    <mergeCell ref="A41:V41"/>
    <mergeCell ref="A35:X35"/>
    <mergeCell ref="U17:V17"/>
    <mergeCell ref="W17:X17"/>
    <mergeCell ref="A31:X31"/>
    <mergeCell ref="A32:X32"/>
    <mergeCell ref="A33:X33"/>
    <mergeCell ref="A15:X15"/>
    <mergeCell ref="A16:A18"/>
    <mergeCell ref="O16:O18"/>
    <mergeCell ref="P16:Q16"/>
    <mergeCell ref="R16:T16"/>
    <mergeCell ref="U16:X16"/>
    <mergeCell ref="P17:P18"/>
    <mergeCell ref="Q17:Q18"/>
    <mergeCell ref="R17:S17"/>
    <mergeCell ref="T17:T18"/>
  </mergeCells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0:X29">
      <formula1>IF(AND(INT(P20*10)=P20*10,P20&gt;=0),TRUE,FALSE)</formula1>
    </dataValidation>
  </dataValidations>
  <printOptions horizontalCentered="1"/>
  <pageMargins left="0.393700787401575" right="0.393700787401575" top="0.393700787401575" bottom="0.393700787401575" header="0" footer="0"/>
  <pageSetup blackAndWhite="1" orientation="landscape" paperSize="9" scale="6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46">
    <tabColor rgb="FFFFFF00"/>
  </sheetPr>
  <dimension ref="A1:F15"/>
  <sheetViews>
    <sheetView view="pageBreakPreview" zoomScaleNormal="100" zoomScaleSheetLayoutView="100" workbookViewId="0" topLeftCell="A1">
      <selection pane="topLeft" activeCell="J15" sqref="J15"/>
    </sheetView>
  </sheetViews>
  <sheetFormatPr defaultColWidth="0.857142857142857" defaultRowHeight="15"/>
  <cols>
    <col min="1" max="1" width="52" style="102" customWidth="1"/>
    <col min="2" max="2" width="18.1428571428571" style="102" customWidth="1"/>
    <col min="3" max="3" width="15.1428571428571" style="102" customWidth="1"/>
    <col min="4" max="4" width="20.2857142857143" style="102" customWidth="1"/>
    <col min="5" max="5" width="4.85714285714286" style="102" customWidth="1"/>
    <col min="6" max="6" width="14.5714285714286" style="102" customWidth="1"/>
    <col min="7" max="145" width="11.2857142857143" style="102" customWidth="1"/>
    <col min="146" max="16384" width="0.857142857142857" style="102"/>
  </cols>
  <sheetData>
    <row r="1" spans="1:6" ht="104.25" customHeight="1">
      <c r="A1" s="484" t="s">
        <v>2948</v>
      </c>
      <c s="484"/>
      <c s="484"/>
      <c s="484"/>
      <c s="484"/>
      <c s="484"/>
    </row>
    <row r="2" spans="1:6" s="155" customFormat="1" ht="48.75" customHeight="1">
      <c r="A2" s="234" t="s">
        <v>95</v>
      </c>
      <c s="234" t="s">
        <v>96</v>
      </c>
      <c s="214" t="s">
        <v>39</v>
      </c>
      <c s="228"/>
      <c s="228"/>
      <c s="228"/>
    </row>
    <row r="3" spans="1:6" ht="15">
      <c r="A3" s="229">
        <v>1</v>
      </c>
      <c s="230">
        <v>2</v>
      </c>
      <c s="230">
        <v>3</v>
      </c>
      <c s="227"/>
      <c s="227"/>
      <c s="227"/>
    </row>
    <row r="4" spans="1:6" ht="27.75" customHeight="1">
      <c r="A4" s="231" t="s">
        <v>2946</v>
      </c>
      <c s="215">
        <v>2301</v>
      </c>
      <c s="213">
        <f>'Раздел 23'!D4</f>
        <v>47.899999999999999</v>
      </c>
      <c s="227"/>
      <c s="227"/>
      <c s="227"/>
    </row>
    <row r="5" spans="1:6" ht="26.25">
      <c r="A5" s="232" t="s">
        <v>787</v>
      </c>
      <c s="215">
        <v>2302</v>
      </c>
      <c s="213">
        <f>'Раздел 23'!D5</f>
        <v>0</v>
      </c>
      <c s="227"/>
      <c s="227"/>
      <c s="227"/>
    </row>
    <row r="6" spans="1:6" ht="12.75" customHeight="1">
      <c r="A6" s="232" t="s">
        <v>130</v>
      </c>
      <c s="215">
        <v>2303</v>
      </c>
      <c s="213">
        <f>'Раздел 23'!D6</f>
        <v>47.899999999999999</v>
      </c>
      <c s="227"/>
      <c s="227"/>
      <c s="227"/>
    </row>
    <row r="7" spans="1:6" ht="12.75" customHeight="1">
      <c r="A7" s="232" t="s">
        <v>131</v>
      </c>
      <c s="215">
        <v>2304</v>
      </c>
      <c s="213">
        <f>'Раздел 23'!D7</f>
        <v>0</v>
      </c>
      <c s="227"/>
      <c s="227"/>
      <c s="227"/>
    </row>
    <row r="8" spans="1:6" ht="26.25">
      <c r="A8" s="233" t="s">
        <v>788</v>
      </c>
      <c s="215">
        <v>2305</v>
      </c>
      <c s="213">
        <f>'Раздел 23'!D8</f>
        <v>0</v>
      </c>
      <c s="227"/>
      <c s="227"/>
      <c s="227"/>
    </row>
    <row r="9" spans="1:6" ht="12.75" customHeight="1">
      <c r="A9" s="233" t="s">
        <v>132</v>
      </c>
      <c s="215">
        <v>2306</v>
      </c>
      <c s="213">
        <f>'Раздел 23'!D9</f>
        <v>0</v>
      </c>
      <c s="227"/>
      <c s="227"/>
      <c s="227"/>
    </row>
    <row r="10" spans="1:6" ht="15">
      <c r="A10" s="235"/>
      <c s="40"/>
      <c s="40"/>
      <c s="40"/>
      <c s="40"/>
      <c s="40"/>
    </row>
    <row r="11" spans="1:6" ht="15">
      <c r="A11" s="236"/>
      <c s="40"/>
      <c s="40"/>
      <c s="40"/>
      <c s="40"/>
      <c s="40"/>
    </row>
    <row r="12" spans="1:6" ht="76.5" customHeight="1">
      <c r="A12" s="541" t="s">
        <v>69</v>
      </c>
      <c s="242"/>
      <c s="243"/>
      <c s="242"/>
      <c s="243"/>
      <c s="244"/>
    </row>
    <row r="13" spans="1:6" ht="15">
      <c r="A13" s="541"/>
      <c s="245" t="s">
        <v>70</v>
      </c>
      <c s="246"/>
      <c s="245" t="s">
        <v>71</v>
      </c>
      <c s="246"/>
      <c s="245" t="s">
        <v>72</v>
      </c>
    </row>
    <row r="14" spans="1:6" ht="15">
      <c r="A14" s="541"/>
      <c s="242"/>
      <c s="243"/>
      <c s="247"/>
      <c s="243"/>
      <c s="244"/>
    </row>
    <row r="15" spans="1:6" ht="33" customHeight="1">
      <c r="A15" s="541"/>
      <c s="305" t="s">
        <v>73</v>
      </c>
      <c s="305"/>
      <c s="305" t="s">
        <v>74</v>
      </c>
      <c s="305"/>
      <c s="246" t="s">
        <v>77</v>
      </c>
    </row>
  </sheetData>
  <sheetProtection password="CF7A" sheet="1" objects="1" scenarios="1" formatColumns="0" formatRows="0" autoFilter="0"/>
  <mergeCells count="2">
    <mergeCell ref="A1:F1"/>
    <mergeCell ref="A12:A15"/>
  </mergeCells>
  <conditionalFormatting sqref="A10">
    <cfRule type="expression" priority="1" dxfId="1" stopIfTrue="1">
      <formula>AND('ПЕЧАТЬ стр. 17'!#REF!&lt;&gt;5,'ПЕЧАТЬ стр. 17'!#REF!&lt;&gt;"")</formula>
    </cfRule>
  </conditionalFormatting>
  <conditionalFormatting sqref="A11">
    <cfRule type="expression" priority="887" dxfId="0" stopIfTrue="1">
      <formula>$C$4&lt;&gt;'ПЕЧАТЬ стр. 17'!#REF!</formula>
    </cfRule>
  </conditionalFormatting>
  <pageMargins left="1.37795275590551" right="0.78740157480315" top="0.78740157480315" bottom="0.393700787401575" header="0.196850393700787" footer="0.196850393700787"/>
  <pageSetup orientation="landscape" paperSize="9" scale="97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Списки</vt:lpstr>
      <vt:lpstr>списки по разделам</vt:lpstr>
      <vt:lpstr>Ошибки</vt:lpstr>
      <vt:lpstr>Титул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Раздел 10</vt:lpstr>
      <vt:lpstr>Раздел 11</vt:lpstr>
      <vt:lpstr>Раздел 12</vt:lpstr>
      <vt:lpstr>Раздел 13</vt:lpstr>
      <vt:lpstr>Раздел 14</vt:lpstr>
      <vt:lpstr>Раздел 15</vt:lpstr>
      <vt:lpstr>Раздел 16</vt:lpstr>
      <vt:lpstr>Раздел 17</vt:lpstr>
      <vt:lpstr>Раздел 18</vt:lpstr>
      <vt:lpstr>Раздел 19</vt:lpstr>
      <vt:lpstr>Раздел 20</vt:lpstr>
      <vt:lpstr>Раздел 21</vt:lpstr>
      <vt:lpstr>Раздел 22</vt:lpstr>
      <vt:lpstr>Раздел 23</vt:lpstr>
      <vt:lpstr>Подпись</vt:lpstr>
      <vt:lpstr>ПЕЧАТЬ стр.1</vt:lpstr>
      <vt:lpstr>ПЕЧАТЬ стр.2</vt:lpstr>
      <vt:lpstr>ПЕЧАТЬ стр.3</vt:lpstr>
      <vt:lpstr>ПЕЧАТЬ стр.4</vt:lpstr>
      <vt:lpstr>ПЕЧАТЬ стр.5</vt:lpstr>
      <vt:lpstr>ПЕЧАТЬ стр.6</vt:lpstr>
      <vt:lpstr>ПЕЧАТЬ стр. 7</vt:lpstr>
      <vt:lpstr>ПЕЧАТЬ стр.8</vt:lpstr>
      <vt:lpstr>ПЕЧАТЬ стр. 9</vt:lpstr>
      <vt:lpstr>ПЕЧАТЬ стр.10</vt:lpstr>
      <vt:lpstr>ПЕЧАТЬ стр.11</vt:lpstr>
      <vt:lpstr>ПЕЧАТЬ стр.12</vt:lpstr>
      <vt:lpstr>ПЕЧАТЬ стр. 13</vt:lpstr>
      <vt:lpstr>ПЕЧАТЬ стр. 14</vt:lpstr>
      <vt:lpstr>ПЕЧАТЬ стр. 15</vt:lpstr>
      <vt:lpstr>ПЕЧАТЬ стр. 16</vt:lpstr>
      <vt:lpstr>ПЕЧАТЬ стр. 17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USER10</cp:lastModifiedBy>
  <cp:lastPrinted>2023-12-21T09:11:09Z</cp:lastPrinted>
  <dcterms:created xsi:type="dcterms:W3CDTF">2019-01-18T06:35:16Z</dcterms:created>
  <dcterms:modified xsi:type="dcterms:W3CDTF">2024-02-20T08:33:36Z</dcterms:modified>
  <cp:category/>
</cp:coreProperties>
</file>